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8_{3DA33A75-D4C5-4DD9-BE9E-3E8FC9CC5B1D}" xr6:coauthVersionLast="47" xr6:coauthVersionMax="47" xr10:uidLastSave="{00000000-0000-0000-0000-000000000000}"/>
  <bookViews>
    <workbookView xWindow="-120" yWindow="-120" windowWidth="29040" windowHeight="15720" tabRatio="839" firstSheet="2" activeTab="2" xr2:uid="{00000000-000D-0000-FFFF-FFFF00000000}"/>
  </bookViews>
  <sheets>
    <sheet name="Números" sheetId="8" state="hidden" r:id="rId1"/>
    <sheet name="Parametros" sheetId="7" state="hidden" r:id="rId2"/>
    <sheet name="Plan anual de adquisiones" sheetId="22" r:id="rId3"/>
    <sheet name="Plan General de Compras" sheetId="13" state="hidden" r:id="rId4"/>
    <sheet name="Plan Compras" sheetId="12" state="hidden" r:id="rId5"/>
    <sheet name="Plan Mtto" sheetId="14" state="hidden" r:id="rId6"/>
    <sheet name="Plan Contratacion" sheetId="16" state="hidden" r:id="rId7"/>
    <sheet name="Anexo Plan Contratacion" sheetId="18" state="hidden" r:id="rId8"/>
  </sheets>
  <definedNames>
    <definedName name="_xlnm.Print_Area" localSheetId="7">'Anexo Plan Contratacion'!$B$1:$S$108</definedName>
    <definedName name="_xlnm.Print_Area" localSheetId="4">'Plan Compras'!$A$1:$K$89</definedName>
    <definedName name="_xlnm.Print_Area" localSheetId="6">'Plan Contratacion'!$A$1:$K$59</definedName>
    <definedName name="_xlnm.Print_Area" localSheetId="3">'Plan General de Compras'!$B$2:$I$177</definedName>
    <definedName name="_xlnm.Print_Area" localSheetId="5">'Plan Mtto'!$A$1:$K$63</definedName>
    <definedName name="DATOS">#REF!</definedName>
    <definedName name="DATOS1">#REF!</definedName>
    <definedName name="DATOS2">#REF!</definedName>
    <definedName name="rubros">#REF!</definedName>
    <definedName name="_xlnm.Print_Titles" localSheetId="7">'Anexo Plan Contratacion'!$1:$10</definedName>
    <definedName name="_xlnm.Print_Titles" localSheetId="4">'Plan Compras'!$1:$8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2" i="22" l="1"/>
  <c r="H42" i="22"/>
  <c r="F108" i="13" l="1"/>
  <c r="F69" i="13"/>
  <c r="F152" i="13"/>
  <c r="F142" i="13"/>
  <c r="F143" i="13"/>
  <c r="F144" i="13"/>
  <c r="F145" i="13"/>
  <c r="F146" i="13"/>
  <c r="F147" i="13"/>
  <c r="F148" i="13"/>
  <c r="F149" i="13"/>
  <c r="F150" i="13"/>
  <c r="F151" i="13"/>
  <c r="F140" i="13"/>
  <c r="F141" i="13"/>
  <c r="F161" i="13"/>
  <c r="F160" i="13"/>
  <c r="F156" i="13"/>
  <c r="F155" i="13"/>
  <c r="F131" i="13"/>
  <c r="F132" i="13"/>
  <c r="F130" i="13"/>
  <c r="F136" i="13"/>
  <c r="F135" i="13"/>
  <c r="F154" i="13"/>
  <c r="F105" i="13"/>
  <c r="F104" i="13"/>
  <c r="F103" i="13"/>
  <c r="F102" i="13"/>
  <c r="F101" i="13"/>
  <c r="F100" i="13"/>
  <c r="F99" i="13"/>
  <c r="F98" i="13"/>
  <c r="F85" i="13"/>
  <c r="F86" i="13"/>
  <c r="F87" i="13"/>
  <c r="F88" i="13"/>
  <c r="F89" i="13"/>
  <c r="F90" i="13"/>
  <c r="F91" i="13"/>
  <c r="F80" i="13"/>
  <c r="F81" i="13"/>
  <c r="F79" i="13"/>
  <c r="F74" i="13"/>
  <c r="F73" i="13"/>
  <c r="F72" i="13"/>
  <c r="F139" i="13"/>
  <c r="F71" i="13"/>
  <c r="F70" i="13"/>
  <c r="F68" i="13"/>
  <c r="F67" i="13"/>
  <c r="F66" i="13"/>
  <c r="F65" i="13"/>
  <c r="F64" i="13"/>
  <c r="F63" i="13"/>
  <c r="F62" i="13"/>
  <c r="F61" i="13"/>
  <c r="F60" i="13"/>
  <c r="F59" i="13"/>
  <c r="F58" i="13"/>
  <c r="F57" i="13"/>
  <c r="F56" i="13"/>
  <c r="F153" i="13" l="1"/>
  <c r="F138" i="13"/>
  <c r="F134" i="13"/>
  <c r="F157" i="13"/>
  <c r="F53" i="13"/>
  <c r="F55" i="13"/>
  <c r="F54" i="13"/>
  <c r="F158" i="13"/>
  <c r="F159" i="13" s="1"/>
  <c r="F50" i="13"/>
  <c r="F51" i="13"/>
  <c r="F52" i="13"/>
  <c r="F75" i="13"/>
  <c r="F76" i="13"/>
  <c r="F77" i="13"/>
  <c r="F78" i="13"/>
  <c r="F82" i="13"/>
  <c r="F84" i="13"/>
  <c r="F92" i="13"/>
  <c r="F93" i="13"/>
  <c r="F94" i="13"/>
  <c r="F95" i="13"/>
  <c r="F96" i="13"/>
  <c r="F97" i="13"/>
  <c r="F106" i="13"/>
  <c r="F107" i="13"/>
  <c r="F83" i="13"/>
  <c r="F36" i="13"/>
  <c r="F35" i="13"/>
  <c r="F37" i="13"/>
  <c r="F38" i="13"/>
  <c r="F39" i="13"/>
  <c r="F40" i="13"/>
  <c r="F41" i="13"/>
  <c r="F42" i="13"/>
  <c r="F43" i="13"/>
  <c r="F44" i="13"/>
  <c r="F45" i="13"/>
  <c r="F46" i="13"/>
  <c r="F47" i="13"/>
  <c r="F48" i="13"/>
  <c r="F49" i="13"/>
  <c r="F34" i="13"/>
  <c r="F109" i="13" l="1"/>
  <c r="K106" i="13"/>
  <c r="K84" i="13"/>
  <c r="K79" i="13"/>
  <c r="K74" i="13"/>
  <c r="F28" i="13"/>
  <c r="F128" i="13"/>
  <c r="F122" i="13"/>
  <c r="F123" i="13"/>
  <c r="F124" i="13"/>
  <c r="F125" i="13"/>
  <c r="F126" i="13"/>
  <c r="F127" i="13"/>
  <c r="F121" i="13"/>
  <c r="F120" i="13"/>
  <c r="F119" i="13"/>
  <c r="F118" i="13"/>
  <c r="F117" i="13"/>
  <c r="F116" i="13"/>
  <c r="F115" i="13"/>
  <c r="F112" i="13"/>
  <c r="F113" i="13"/>
  <c r="F114" i="13"/>
  <c r="F111" i="13"/>
  <c r="F110" i="13"/>
  <c r="F129" i="13" l="1"/>
  <c r="F23" i="13"/>
  <c r="F19" i="13"/>
  <c r="F20" i="13"/>
  <c r="F21" i="13"/>
  <c r="F22" i="13"/>
  <c r="F24" i="13"/>
  <c r="F25" i="13"/>
  <c r="F26" i="13"/>
  <c r="F27" i="13"/>
  <c r="F18" i="13"/>
  <c r="F32" i="13"/>
  <c r="F33" i="13" s="1"/>
  <c r="F29" i="13" l="1"/>
  <c r="F175" i="13"/>
  <c r="B175" i="13"/>
  <c r="F171" i="13"/>
  <c r="B171" i="13"/>
  <c r="F167" i="13"/>
  <c r="B167" i="13"/>
  <c r="F163" i="13"/>
  <c r="F16" i="13"/>
  <c r="F15" i="13"/>
  <c r="F30" i="13"/>
  <c r="F31" i="13" s="1"/>
  <c r="F13" i="13"/>
  <c r="F12" i="13"/>
  <c r="F17" i="13" l="1"/>
  <c r="F14" i="13"/>
  <c r="G14" i="13" l="1"/>
  <c r="F8" i="13" l="1"/>
  <c r="F9" i="13" s="1"/>
  <c r="F10" i="13" l="1"/>
  <c r="G109" i="13" l="1"/>
  <c r="G161" i="13"/>
  <c r="G9" i="13"/>
  <c r="G159" i="13"/>
  <c r="G157" i="13" l="1"/>
  <c r="G134" i="13"/>
  <c r="G153" i="13"/>
  <c r="G138" i="13"/>
  <c r="G29" i="13"/>
  <c r="G31" i="13"/>
  <c r="G17" i="13"/>
  <c r="B24" i="12" l="1"/>
  <c r="B18" i="12"/>
  <c r="B34" i="12"/>
  <c r="B16" i="12" l="1"/>
  <c r="B62" i="12"/>
  <c r="B38" i="14" l="1"/>
  <c r="B33" i="14"/>
  <c r="B41" i="12"/>
  <c r="O13" i="18"/>
  <c r="B4" i="13"/>
  <c r="O81" i="18"/>
  <c r="O80" i="18"/>
  <c r="O79" i="18"/>
  <c r="O78" i="18"/>
  <c r="O77" i="18"/>
  <c r="O76" i="18"/>
  <c r="O39" i="18"/>
  <c r="O40" i="18"/>
  <c r="O38" i="18"/>
  <c r="O37" i="18"/>
  <c r="O36" i="18"/>
  <c r="O35" i="18"/>
  <c r="O34" i="18"/>
  <c r="O28" i="18"/>
  <c r="G57" i="16"/>
  <c r="B57" i="16"/>
  <c r="G53" i="16"/>
  <c r="B53" i="16"/>
  <c r="G49" i="16"/>
  <c r="B49" i="16"/>
  <c r="G45" i="16"/>
  <c r="H106" i="18"/>
  <c r="C106" i="18"/>
  <c r="M102" i="18"/>
  <c r="H102" i="18"/>
  <c r="C102" i="18"/>
  <c r="M98" i="18"/>
  <c r="H98" i="18"/>
  <c r="B4" i="18"/>
  <c r="G61" i="14"/>
  <c r="B61" i="14"/>
  <c r="G57" i="14"/>
  <c r="B57" i="14"/>
  <c r="G53" i="14"/>
  <c r="B53" i="14"/>
  <c r="G49" i="14"/>
  <c r="H52" i="12"/>
  <c r="H51" i="12"/>
  <c r="H50" i="12"/>
  <c r="H49" i="12"/>
  <c r="H48" i="12"/>
  <c r="D52" i="12"/>
  <c r="D51" i="12"/>
  <c r="D50" i="12"/>
  <c r="D49" i="12"/>
  <c r="D48" i="12"/>
  <c r="D47" i="12"/>
  <c r="D46" i="12"/>
  <c r="D45" i="12"/>
  <c r="D44" i="12"/>
  <c r="G87" i="12"/>
  <c r="B87" i="12"/>
  <c r="G81" i="12"/>
  <c r="B81" i="12"/>
  <c r="G75" i="12"/>
  <c r="B75" i="12"/>
  <c r="G69" i="12"/>
  <c r="O33" i="18"/>
  <c r="O44" i="18"/>
  <c r="O45" i="18"/>
  <c r="O59" i="18"/>
  <c r="O58" i="18"/>
  <c r="O48" i="18"/>
  <c r="O30" i="18"/>
  <c r="O29" i="18"/>
  <c r="O27" i="18"/>
  <c r="O24" i="18"/>
  <c r="O26" i="18"/>
  <c r="O18" i="18"/>
  <c r="O75" i="18"/>
  <c r="O25" i="18"/>
  <c r="O69" i="18"/>
  <c r="O57" i="18"/>
  <c r="J95" i="18"/>
  <c r="P93" i="18" s="1"/>
  <c r="D95" i="18"/>
  <c r="P92" i="18" s="1"/>
  <c r="R85" i="18"/>
  <c r="H69" i="18"/>
  <c r="B4" i="16"/>
  <c r="B10" i="16" s="1"/>
  <c r="H42" i="14"/>
  <c r="H36" i="14"/>
  <c r="B4" i="14"/>
  <c r="B9" i="14" s="1"/>
  <c r="B4" i="12"/>
  <c r="B9" i="12" s="1"/>
  <c r="AC4" i="8"/>
  <c r="AD4" i="8" s="1"/>
  <c r="AE4" i="8" s="1"/>
  <c r="AF4" i="8" s="1"/>
  <c r="AG4" i="8" s="1"/>
  <c r="AH4" i="8" s="1"/>
  <c r="AI4" i="8" s="1"/>
  <c r="AJ4" i="8" s="1"/>
  <c r="AK4" i="8" s="1"/>
  <c r="AL4" i="8" s="1"/>
  <c r="AM4" i="8" s="1"/>
  <c r="ER35" i="8"/>
  <c r="ER36" i="8" s="1"/>
  <c r="ER37" i="8" s="1"/>
  <c r="ER38" i="8" s="1"/>
  <c r="ER39" i="8" s="1"/>
  <c r="ER40" i="8" s="1"/>
  <c r="ER41" i="8" s="1"/>
  <c r="E5" i="8"/>
  <c r="D5" i="8"/>
  <c r="AQ5" i="8" s="1"/>
  <c r="DI5" i="8" s="1"/>
  <c r="AC5" i="8"/>
  <c r="E6" i="8"/>
  <c r="D6" i="8"/>
  <c r="AR6" i="8" s="1"/>
  <c r="AC6" i="8"/>
  <c r="AD6" i="8" s="1"/>
  <c r="AE6" i="8" s="1"/>
  <c r="AF6" i="8" s="1"/>
  <c r="AG6" i="8" s="1"/>
  <c r="AH6" i="8" s="1"/>
  <c r="AI6" i="8" s="1"/>
  <c r="E7" i="8"/>
  <c r="D7" i="8"/>
  <c r="AP7" i="8" s="1"/>
  <c r="AC7" i="8"/>
  <c r="AD7" i="8" s="1"/>
  <c r="AE7" i="8" s="1"/>
  <c r="AF7" i="8" s="1"/>
  <c r="E8" i="8"/>
  <c r="D8" i="8"/>
  <c r="AC8" i="8"/>
  <c r="AD8" i="8" s="1"/>
  <c r="AE8" i="8" s="1"/>
  <c r="AF8" i="8" s="1"/>
  <c r="E9" i="8"/>
  <c r="D9" i="8"/>
  <c r="AT9" i="8" s="1"/>
  <c r="AC9" i="8"/>
  <c r="AD9" i="8" s="1"/>
  <c r="AE9" i="8" s="1"/>
  <c r="AF9" i="8" s="1"/>
  <c r="AG9" i="8" s="1"/>
  <c r="AH9" i="8" s="1"/>
  <c r="E10" i="8"/>
  <c r="D10" i="8"/>
  <c r="AO10" i="8" s="1"/>
  <c r="BG10" i="8" s="1"/>
  <c r="AC10" i="8"/>
  <c r="E11" i="8"/>
  <c r="D11" i="8"/>
  <c r="AS11" i="8" s="1"/>
  <c r="AC11" i="8"/>
  <c r="AD11" i="8" s="1"/>
  <c r="AE11" i="8" s="1"/>
  <c r="AF11" i="8" s="1"/>
  <c r="E12" i="8"/>
  <c r="D12" i="8"/>
  <c r="AQ12" i="8" s="1"/>
  <c r="DI12" i="8" s="1"/>
  <c r="AC12" i="8"/>
  <c r="AD12" i="8" s="1"/>
  <c r="AE12" i="8" s="1"/>
  <c r="E13" i="8"/>
  <c r="D13" i="8"/>
  <c r="AQ13" i="8" s="1"/>
  <c r="DI13" i="8" s="1"/>
  <c r="AC13" i="8"/>
  <c r="E14" i="8"/>
  <c r="D14" i="8"/>
  <c r="AS14" i="8" s="1"/>
  <c r="AC14" i="8"/>
  <c r="E15" i="8"/>
  <c r="D15" i="8"/>
  <c r="AO15" i="8" s="1"/>
  <c r="BG15" i="8" s="1"/>
  <c r="AC15" i="8"/>
  <c r="E16" i="8"/>
  <c r="D16" i="8"/>
  <c r="AS16" i="8" s="1"/>
  <c r="AC16" i="8"/>
  <c r="AD16" i="8" s="1"/>
  <c r="AE16" i="8" s="1"/>
  <c r="AF16" i="8" s="1"/>
  <c r="AG16" i="8" s="1"/>
  <c r="E17" i="8"/>
  <c r="D17" i="8"/>
  <c r="AS17" i="8" s="1"/>
  <c r="AC17" i="8"/>
  <c r="E18" i="8"/>
  <c r="D18" i="8"/>
  <c r="AO18" i="8" s="1"/>
  <c r="BG18" i="8" s="1"/>
  <c r="AC18" i="8"/>
  <c r="AD18" i="8" s="1"/>
  <c r="AE18" i="8" s="1"/>
  <c r="E19" i="8"/>
  <c r="D19" i="8"/>
  <c r="AT19" i="8" s="1"/>
  <c r="AC19" i="8"/>
  <c r="AD19" i="8" s="1"/>
  <c r="E20" i="8"/>
  <c r="D20" i="8"/>
  <c r="AS20" i="8" s="1"/>
  <c r="AC20" i="8"/>
  <c r="AD20" i="8" s="1"/>
  <c r="AE20" i="8" s="1"/>
  <c r="AF20" i="8" s="1"/>
  <c r="AG20" i="8" s="1"/>
  <c r="E21" i="8"/>
  <c r="D21" i="8"/>
  <c r="AP21" i="8" s="1"/>
  <c r="AC21" i="8"/>
  <c r="AD21" i="8" s="1"/>
  <c r="AE21" i="8" s="1"/>
  <c r="AF21" i="8" s="1"/>
  <c r="E22" i="8"/>
  <c r="D22" i="8"/>
  <c r="AO22" i="8" s="1"/>
  <c r="BG22" i="8" s="1"/>
  <c r="AC22" i="8"/>
  <c r="AD22" i="8" s="1"/>
  <c r="AE22" i="8" s="1"/>
  <c r="AF22" i="8" s="1"/>
  <c r="AG22" i="8" s="1"/>
  <c r="AH22" i="8" s="1"/>
  <c r="AI22" i="8" s="1"/>
  <c r="E23" i="8"/>
  <c r="D23" i="8"/>
  <c r="AS23" i="8" s="1"/>
  <c r="AC23" i="8"/>
  <c r="AD23" i="8" s="1"/>
  <c r="E24" i="8"/>
  <c r="D24" i="8"/>
  <c r="AQ24" i="8" s="1"/>
  <c r="AC24" i="8"/>
  <c r="AD24" i="8" s="1"/>
  <c r="AE24" i="8" s="1"/>
  <c r="E25" i="8"/>
  <c r="D25" i="8"/>
  <c r="AR25" i="8" s="1"/>
  <c r="AC25" i="8"/>
  <c r="AD25" i="8" s="1"/>
  <c r="AE25" i="8" s="1"/>
  <c r="AF25" i="8" s="1"/>
  <c r="AG25" i="8" s="1"/>
  <c r="O53" i="18"/>
  <c r="O11" i="18"/>
  <c r="O15" i="18"/>
  <c r="O20" i="18"/>
  <c r="O68" i="18"/>
  <c r="O22" i="18"/>
  <c r="F87" i="18"/>
  <c r="O66" i="18"/>
  <c r="O16" i="18"/>
  <c r="O63" i="18"/>
  <c r="O50" i="18"/>
  <c r="O43" i="18"/>
  <c r="O56" i="18"/>
  <c r="O85" i="18"/>
  <c r="O54" i="18"/>
  <c r="D87" i="18"/>
  <c r="E87" i="18"/>
  <c r="O52" i="18"/>
  <c r="AO7" i="8"/>
  <c r="BG7" i="8" s="1"/>
  <c r="AR7" i="8"/>
  <c r="AO5" i="8"/>
  <c r="O65" i="18"/>
  <c r="O61" i="18"/>
  <c r="O71" i="18"/>
  <c r="O49" i="18"/>
  <c r="O42" i="18"/>
  <c r="O73" i="18"/>
  <c r="O62" i="18"/>
  <c r="O83" i="18"/>
  <c r="O47" i="18"/>
  <c r="O32" i="18"/>
  <c r="G87" i="18"/>
  <c r="AO19" i="8" l="1"/>
  <c r="BG19" i="8" s="1"/>
  <c r="AS19" i="8"/>
  <c r="BL19" i="8" s="1"/>
  <c r="AR20" i="8"/>
  <c r="AQ23" i="8"/>
  <c r="DI23" i="8" s="1"/>
  <c r="AR15" i="8"/>
  <c r="AT23" i="8"/>
  <c r="CT23" i="8" s="1"/>
  <c r="AR23" i="8"/>
  <c r="AV21" i="8"/>
  <c r="AP17" i="8"/>
  <c r="AR18" i="8"/>
  <c r="AS22" i="8"/>
  <c r="AT13" i="8"/>
  <c r="AR21" i="8"/>
  <c r="AQ18" i="8"/>
  <c r="CQ18" i="8" s="1"/>
  <c r="AR22" i="8"/>
  <c r="AQ19" i="8"/>
  <c r="CQ19" i="8" s="1"/>
  <c r="B45" i="16"/>
  <c r="B163" i="13"/>
  <c r="AQ21" i="8"/>
  <c r="DI21" i="8" s="1"/>
  <c r="AS13" i="8"/>
  <c r="AR13" i="8"/>
  <c r="AT16" i="8"/>
  <c r="CT16" i="8" s="1"/>
  <c r="AV19" i="8"/>
  <c r="AQ16" i="8"/>
  <c r="DI16" i="8" s="1"/>
  <c r="AR17" i="8"/>
  <c r="AT21" i="8"/>
  <c r="CT21" i="8" s="1"/>
  <c r="AR5" i="8"/>
  <c r="BJ5" i="8" s="1"/>
  <c r="AT18" i="8"/>
  <c r="AT20" i="8"/>
  <c r="BL20" i="8" s="1"/>
  <c r="AQ22" i="8"/>
  <c r="DI22" i="8" s="1"/>
  <c r="AP20" i="8"/>
  <c r="AT22" i="8"/>
  <c r="AP24" i="8"/>
  <c r="BI24" i="8" s="1"/>
  <c r="AP18" i="8"/>
  <c r="BH18" i="8" s="1"/>
  <c r="CR18" i="8" s="1"/>
  <c r="AR14" i="8"/>
  <c r="AS12" i="8"/>
  <c r="AS10" i="8"/>
  <c r="AO14" i="8"/>
  <c r="BG14" i="8" s="1"/>
  <c r="AO16" i="8"/>
  <c r="BG16" i="8" s="1"/>
  <c r="BA6" i="8"/>
  <c r="AY20" i="8"/>
  <c r="BH7" i="8"/>
  <c r="CR7" i="8" s="1"/>
  <c r="AF18" i="8"/>
  <c r="AX18" i="8" s="1"/>
  <c r="AW18" i="8"/>
  <c r="CQ22" i="8"/>
  <c r="AO24" i="8"/>
  <c r="BG24" i="8" s="1"/>
  <c r="AP5" i="8"/>
  <c r="BI5" i="8" s="1"/>
  <c r="F5" i="8" s="1"/>
  <c r="AT7" i="8"/>
  <c r="CT7" i="8" s="1"/>
  <c r="AP11" i="8"/>
  <c r="AS5" i="8"/>
  <c r="AO13" i="8"/>
  <c r="CQ13" i="8" s="1"/>
  <c r="AE19" i="8"/>
  <c r="AF19" i="8" s="1"/>
  <c r="AX19" i="8" s="1"/>
  <c r="AQ15" i="8"/>
  <c r="CQ15" i="8" s="1"/>
  <c r="AQ17" i="8"/>
  <c r="BI17" i="8" s="1"/>
  <c r="AU25" i="8"/>
  <c r="AU17" i="8"/>
  <c r="AO11" i="8"/>
  <c r="BG11" i="8" s="1"/>
  <c r="AT15" i="8"/>
  <c r="CT15" i="8" s="1"/>
  <c r="AP15" i="8"/>
  <c r="BH15" i="8" s="1"/>
  <c r="CR15" i="8" s="1"/>
  <c r="AT24" i="8"/>
  <c r="AT5" i="8"/>
  <c r="AP13" i="8"/>
  <c r="BI13" i="8" s="1"/>
  <c r="F13" i="8" s="1"/>
  <c r="AW9" i="8"/>
  <c r="AS15" i="8"/>
  <c r="BK15" i="8" s="1"/>
  <c r="CU15" i="8" s="1"/>
  <c r="AT17" i="8"/>
  <c r="BL17" i="8" s="1"/>
  <c r="AW11" i="8"/>
  <c r="AS18" i="8"/>
  <c r="AU18" i="8"/>
  <c r="AU22" i="8"/>
  <c r="AU21" i="8"/>
  <c r="AO20" i="8"/>
  <c r="AQ20" i="8"/>
  <c r="BI20" i="8" s="1"/>
  <c r="AW21" i="8"/>
  <c r="AS21" i="8"/>
  <c r="AP22" i="8"/>
  <c r="BH22" i="8" s="1"/>
  <c r="CR22" i="8" s="1"/>
  <c r="AW22" i="8"/>
  <c r="AU24" i="8"/>
  <c r="AV25" i="8"/>
  <c r="AU23" i="8"/>
  <c r="AT14" i="8"/>
  <c r="CT14" i="8" s="1"/>
  <c r="AO23" i="8"/>
  <c r="BG23" i="8" s="1"/>
  <c r="AP14" i="8"/>
  <c r="AO12" i="8"/>
  <c r="BG12" i="8" s="1"/>
  <c r="AP19" i="8"/>
  <c r="C98" i="18"/>
  <c r="AT6" i="8"/>
  <c r="CT6" i="8" s="1"/>
  <c r="AP16" i="8"/>
  <c r="BI16" i="8" s="1"/>
  <c r="F16" i="8" s="1"/>
  <c r="AR16" i="8"/>
  <c r="AR19" i="8"/>
  <c r="AO21" i="8"/>
  <c r="AW7" i="8"/>
  <c r="AQ14" i="8"/>
  <c r="DI14" i="8" s="1"/>
  <c r="AU14" i="8"/>
  <c r="AW12" i="8"/>
  <c r="AU13" i="8"/>
  <c r="BM13" i="8" s="1"/>
  <c r="AZ9" i="8"/>
  <c r="AI9" i="8"/>
  <c r="AG7" i="8"/>
  <c r="AX7" i="8"/>
  <c r="AJ6" i="8"/>
  <c r="AK6" i="8" s="1"/>
  <c r="AL6" i="8" s="1"/>
  <c r="BN21" i="8"/>
  <c r="CX21" i="8" s="1"/>
  <c r="AH16" i="8"/>
  <c r="AZ16" i="8" s="1"/>
  <c r="AY16" i="8"/>
  <c r="AY6" i="8"/>
  <c r="AS25" i="8"/>
  <c r="BK25" i="8" s="1"/>
  <c r="CU25" i="8" s="1"/>
  <c r="AD17" i="8"/>
  <c r="AX22" i="8"/>
  <c r="AW25" i="8"/>
  <c r="AO25" i="8"/>
  <c r="BG25" i="8" s="1"/>
  <c r="AX20" i="8"/>
  <c r="AP10" i="8"/>
  <c r="BH10" i="8" s="1"/>
  <c r="CR10" i="8" s="1"/>
  <c r="DI15" i="8"/>
  <c r="AV7" i="8"/>
  <c r="AV16" i="8"/>
  <c r="AD14" i="8"/>
  <c r="AV14" i="8" s="1"/>
  <c r="AD13" i="8"/>
  <c r="AE13" i="8" s="1"/>
  <c r="AF12" i="8"/>
  <c r="AZ6" i="8"/>
  <c r="AX6" i="8"/>
  <c r="AP25" i="8"/>
  <c r="AZ22" i="8"/>
  <c r="AW20" i="8"/>
  <c r="AT25" i="8"/>
  <c r="CT25" i="8" s="1"/>
  <c r="AW6" i="8"/>
  <c r="DI19" i="8"/>
  <c r="AX16" i="8"/>
  <c r="AH20" i="8"/>
  <c r="BK14" i="8"/>
  <c r="CU14" i="8" s="1"/>
  <c r="AQ10" i="8"/>
  <c r="AU12" i="8"/>
  <c r="AV12" i="8"/>
  <c r="AU6" i="8"/>
  <c r="AO6" i="8"/>
  <c r="BG6" i="8" s="1"/>
  <c r="AR10" i="8"/>
  <c r="O87" i="18"/>
  <c r="P91" i="18" s="1"/>
  <c r="P94" i="18" s="1"/>
  <c r="AV18" i="8"/>
  <c r="BK20" i="8"/>
  <c r="CU20" i="8" s="1"/>
  <c r="AY22" i="8"/>
  <c r="AX25" i="8"/>
  <c r="BP25" i="8" s="1"/>
  <c r="AQ25" i="8"/>
  <c r="BJ25" i="8" s="1"/>
  <c r="AW16" i="8"/>
  <c r="AV22" i="8"/>
  <c r="AS6" i="8"/>
  <c r="BK6" i="8" s="1"/>
  <c r="CU6" i="8" s="1"/>
  <c r="BJ17" i="8"/>
  <c r="AQ6" i="8"/>
  <c r="BK17" i="8"/>
  <c r="CU17" i="8" s="1"/>
  <c r="AP6" i="8"/>
  <c r="AU20" i="8"/>
  <c r="B69" i="12"/>
  <c r="B49" i="14"/>
  <c r="I19" i="8"/>
  <c r="CQ5" i="8"/>
  <c r="BG5" i="8"/>
  <c r="AG11" i="8"/>
  <c r="AX11" i="8"/>
  <c r="BP11" i="8" s="1"/>
  <c r="BJ13" i="8"/>
  <c r="BK13" i="8"/>
  <c r="CU13" i="8" s="1"/>
  <c r="CT20" i="8"/>
  <c r="BL13" i="8"/>
  <c r="CT13" i="8"/>
  <c r="AD5" i="8"/>
  <c r="AU5" i="8"/>
  <c r="BM5" i="8" s="1"/>
  <c r="DI18" i="8"/>
  <c r="BI18" i="8"/>
  <c r="BM22" i="8"/>
  <c r="AQ8" i="8"/>
  <c r="AS8" i="8"/>
  <c r="AT8" i="8"/>
  <c r="AV8" i="8"/>
  <c r="AR8" i="8"/>
  <c r="BJ8" i="8" s="1"/>
  <c r="AW8" i="8"/>
  <c r="AP8" i="8"/>
  <c r="AO8" i="8"/>
  <c r="BG8" i="8" s="1"/>
  <c r="AU8" i="8"/>
  <c r="CV19" i="8"/>
  <c r="BJ18" i="8"/>
  <c r="CT18" i="8"/>
  <c r="DI24" i="8"/>
  <c r="BH24" i="8"/>
  <c r="CR24" i="8" s="1"/>
  <c r="AY9" i="8"/>
  <c r="AS24" i="8"/>
  <c r="AV24" i="8"/>
  <c r="AR24" i="8"/>
  <c r="AD15" i="8"/>
  <c r="AU15" i="8"/>
  <c r="AE14" i="8"/>
  <c r="AD10" i="8"/>
  <c r="AU10" i="8"/>
  <c r="AO9" i="8"/>
  <c r="BG9" i="8" s="1"/>
  <c r="AS9" i="8"/>
  <c r="AV9" i="8"/>
  <c r="BO9" i="8" s="1"/>
  <c r="AR9" i="8"/>
  <c r="AU9" i="8"/>
  <c r="BM9" i="8" s="1"/>
  <c r="AX9" i="8"/>
  <c r="AQ9" i="8"/>
  <c r="AP9" i="8"/>
  <c r="AG21" i="8"/>
  <c r="AH21" i="8" s="1"/>
  <c r="AX21" i="8"/>
  <c r="BK18" i="8"/>
  <c r="CQ14" i="8"/>
  <c r="BG13" i="8"/>
  <c r="B7" i="12"/>
  <c r="AT10" i="8"/>
  <c r="AV20" i="8"/>
  <c r="AR11" i="8"/>
  <c r="BK11" i="8" s="1"/>
  <c r="CU11" i="8" s="1"/>
  <c r="AQ11" i="8"/>
  <c r="AU11" i="8"/>
  <c r="AT11" i="8"/>
  <c r="F11" i="13"/>
  <c r="AV11" i="8"/>
  <c r="AU16" i="8"/>
  <c r="AT12" i="8"/>
  <c r="AP12" i="8"/>
  <c r="AR12" i="8"/>
  <c r="AQ7" i="8"/>
  <c r="AU7" i="8"/>
  <c r="BN7" i="8" s="1"/>
  <c r="AS7" i="8"/>
  <c r="BJ15" i="8"/>
  <c r="AU19" i="8"/>
  <c r="AP23" i="8"/>
  <c r="AV6" i="8"/>
  <c r="AG19" i="8"/>
  <c r="BK23" i="8"/>
  <c r="BL23" i="8"/>
  <c r="AG18" i="8"/>
  <c r="AI16" i="8"/>
  <c r="AX8" i="8"/>
  <c r="AG8" i="8"/>
  <c r="F17" i="8"/>
  <c r="AJ22" i="8"/>
  <c r="BA22" i="8"/>
  <c r="AY25" i="8"/>
  <c r="AH25" i="8"/>
  <c r="AF24" i="8"/>
  <c r="AW24" i="8"/>
  <c r="AE23" i="8"/>
  <c r="AV23" i="8"/>
  <c r="DI17" i="8"/>
  <c r="AO17" i="8"/>
  <c r="BL16" i="8" l="1"/>
  <c r="CV16" i="8" s="1"/>
  <c r="BR6" i="8"/>
  <c r="BM23" i="8"/>
  <c r="BJ23" i="8"/>
  <c r="BN23" i="8"/>
  <c r="CX23" i="8" s="1"/>
  <c r="CQ12" i="8"/>
  <c r="BH14" i="8"/>
  <c r="G11" i="13"/>
  <c r="BN24" i="8"/>
  <c r="CX24" i="8" s="1"/>
  <c r="BJ16" i="8"/>
  <c r="BI19" i="8"/>
  <c r="BP8" i="8"/>
  <c r="DI20" i="8"/>
  <c r="BO21" i="8"/>
  <c r="CW18" i="8"/>
  <c r="BK22" i="8"/>
  <c r="CU22" i="8" s="1"/>
  <c r="BP22" i="8"/>
  <c r="BQ16" i="8"/>
  <c r="DL17" i="8"/>
  <c r="BL22" i="8"/>
  <c r="CV22" i="8" s="1"/>
  <c r="BJ20" i="8"/>
  <c r="DL20" i="8" s="1"/>
  <c r="BO22" i="8"/>
  <c r="L22" i="8" s="1"/>
  <c r="CW12" i="8"/>
  <c r="BK5" i="8"/>
  <c r="CU5" i="8" s="1"/>
  <c r="BP9" i="8"/>
  <c r="BM8" i="8"/>
  <c r="BM20" i="8"/>
  <c r="AW19" i="8"/>
  <c r="BO19" i="8" s="1"/>
  <c r="L19" i="8" s="1"/>
  <c r="CW22" i="8"/>
  <c r="BI21" i="8"/>
  <c r="F21" i="8" s="1"/>
  <c r="BI15" i="8"/>
  <c r="BM6" i="8"/>
  <c r="BM17" i="8"/>
  <c r="BH13" i="8"/>
  <c r="CR13" i="8" s="1"/>
  <c r="BL18" i="8"/>
  <c r="I18" i="8" s="1"/>
  <c r="BH11" i="8"/>
  <c r="CR11" i="8" s="1"/>
  <c r="CT22" i="8"/>
  <c r="BP18" i="8"/>
  <c r="BQ20" i="8"/>
  <c r="DA20" i="8" s="1"/>
  <c r="BQ25" i="8"/>
  <c r="AY21" i="8"/>
  <c r="BH5" i="8"/>
  <c r="BZ5" i="8" s="1"/>
  <c r="DH5" i="8" s="1"/>
  <c r="EA5" i="8" s="1"/>
  <c r="BN18" i="8"/>
  <c r="CX18" i="8" s="1"/>
  <c r="BM21" i="8"/>
  <c r="BO7" i="8"/>
  <c r="L7" i="8" s="1"/>
  <c r="BM18" i="8"/>
  <c r="BJ21" i="8"/>
  <c r="BL15" i="8"/>
  <c r="CV15" i="8" s="1"/>
  <c r="BM15" i="8"/>
  <c r="BZ13" i="8"/>
  <c r="DH13" i="8" s="1"/>
  <c r="EA13" i="8" s="1"/>
  <c r="BS6" i="8"/>
  <c r="BH19" i="8"/>
  <c r="CR19" i="8" s="1"/>
  <c r="BL25" i="8"/>
  <c r="DL25" i="8" s="1"/>
  <c r="CQ6" i="8"/>
  <c r="BL14" i="8"/>
  <c r="CV14" i="8" s="1"/>
  <c r="BI25" i="8"/>
  <c r="F25" i="8" s="1"/>
  <c r="BQ22" i="8"/>
  <c r="DA22" i="8" s="1"/>
  <c r="CZ22" i="8"/>
  <c r="BN14" i="8"/>
  <c r="CX14" i="8" s="1"/>
  <c r="BH16" i="8"/>
  <c r="CR16" i="8" s="1"/>
  <c r="CQ16" i="8"/>
  <c r="CW25" i="8"/>
  <c r="CT17" i="8"/>
  <c r="BN25" i="8"/>
  <c r="CX25" i="8" s="1"/>
  <c r="BJ22" i="8"/>
  <c r="I17" i="8"/>
  <c r="CV17" i="8"/>
  <c r="BL5" i="8"/>
  <c r="CT5" i="8"/>
  <c r="BK16" i="8"/>
  <c r="CU16" i="8" s="1"/>
  <c r="BC6" i="8"/>
  <c r="BM14" i="8"/>
  <c r="BI14" i="8"/>
  <c r="F14" i="8" s="1"/>
  <c r="CQ23" i="8"/>
  <c r="BM24" i="8"/>
  <c r="CW21" i="8"/>
  <c r="CQ24" i="8"/>
  <c r="CV18" i="8"/>
  <c r="CT19" i="8"/>
  <c r="BJ19" i="8"/>
  <c r="BG20" i="8"/>
  <c r="BH20" i="8"/>
  <c r="CR20" i="8" s="1"/>
  <c r="BI22" i="8"/>
  <c r="CW9" i="8"/>
  <c r="BP21" i="8"/>
  <c r="BR9" i="8"/>
  <c r="DB9" i="8" s="1"/>
  <c r="BO25" i="8"/>
  <c r="L25" i="8" s="1"/>
  <c r="BN22" i="8"/>
  <c r="CX22" i="8" s="1"/>
  <c r="DI25" i="8"/>
  <c r="I16" i="8"/>
  <c r="CQ20" i="8"/>
  <c r="CW6" i="8"/>
  <c r="BP7" i="8"/>
  <c r="BG21" i="8"/>
  <c r="CQ21" i="8"/>
  <c r="BK21" i="8"/>
  <c r="BL21" i="8"/>
  <c r="BJ14" i="8"/>
  <c r="BK19" i="8"/>
  <c r="BH21" i="8"/>
  <c r="CR21" i="8" s="1"/>
  <c r="BK9" i="8"/>
  <c r="CU9" i="8" s="1"/>
  <c r="BP16" i="8"/>
  <c r="BQ6" i="8"/>
  <c r="BL6" i="8"/>
  <c r="CC6" i="8" s="1"/>
  <c r="DK6" i="8" s="1"/>
  <c r="BN12" i="8"/>
  <c r="CX12" i="8" s="1"/>
  <c r="CZ6" i="8"/>
  <c r="BO18" i="8"/>
  <c r="L18" i="8" s="1"/>
  <c r="BO12" i="8"/>
  <c r="L12" i="8" s="1"/>
  <c r="I14" i="8"/>
  <c r="CC14" i="8"/>
  <c r="DK14" i="8" s="1"/>
  <c r="BI10" i="8"/>
  <c r="BZ10" i="8" s="1"/>
  <c r="DH10" i="8" s="1"/>
  <c r="AV13" i="8"/>
  <c r="BN13" i="8" s="1"/>
  <c r="CX13" i="8" s="1"/>
  <c r="BI6" i="8"/>
  <c r="DI6" i="8"/>
  <c r="BJ10" i="8"/>
  <c r="BK10" i="8"/>
  <c r="CU10" i="8" s="1"/>
  <c r="AZ20" i="8"/>
  <c r="AI20" i="8"/>
  <c r="BH25" i="8"/>
  <c r="CR25" i="8" s="1"/>
  <c r="BJ6" i="8"/>
  <c r="BM25" i="8"/>
  <c r="CR5" i="8"/>
  <c r="CQ25" i="8"/>
  <c r="BP20" i="8"/>
  <c r="CW20" i="8"/>
  <c r="BD6" i="8"/>
  <c r="BV6" i="8" s="1"/>
  <c r="AM6" i="8"/>
  <c r="BE6" i="8" s="1"/>
  <c r="BA9" i="8"/>
  <c r="BS9" i="8" s="1"/>
  <c r="AJ9" i="8"/>
  <c r="BR22" i="8"/>
  <c r="CC22" i="8"/>
  <c r="DK22" i="8" s="1"/>
  <c r="I22" i="8"/>
  <c r="BS22" i="8"/>
  <c r="DL22" i="8"/>
  <c r="BM11" i="8"/>
  <c r="BH9" i="8"/>
  <c r="CR9" i="8" s="1"/>
  <c r="BJ9" i="8"/>
  <c r="CC17" i="8"/>
  <c r="DK17" i="8" s="1"/>
  <c r="BH6" i="8"/>
  <c r="CR6" i="8" s="1"/>
  <c r="BO16" i="8"/>
  <c r="L16" i="8" s="1"/>
  <c r="CQ10" i="8"/>
  <c r="DI10" i="8"/>
  <c r="BP6" i="8"/>
  <c r="AG12" i="8"/>
  <c r="AX12" i="8"/>
  <c r="BP12" i="8" s="1"/>
  <c r="AV17" i="8"/>
  <c r="BN17" i="8" s="1"/>
  <c r="CX17" i="8" s="1"/>
  <c r="AE17" i="8"/>
  <c r="BB6" i="8"/>
  <c r="CZ16" i="8"/>
  <c r="BR16" i="8"/>
  <c r="DR16" i="8" s="1"/>
  <c r="AH7" i="8"/>
  <c r="AY7" i="8"/>
  <c r="BQ7" i="8" s="1"/>
  <c r="DA7" i="8" s="1"/>
  <c r="CX7" i="8"/>
  <c r="CF7" i="8"/>
  <c r="DN7" i="8" s="1"/>
  <c r="BO11" i="8"/>
  <c r="BN11" i="8"/>
  <c r="CX11" i="8" s="1"/>
  <c r="CR14" i="8"/>
  <c r="DI8" i="8"/>
  <c r="CQ8" i="8"/>
  <c r="CC25" i="8"/>
  <c r="DK25" i="8" s="1"/>
  <c r="CV25" i="8"/>
  <c r="AE5" i="8"/>
  <c r="AV5" i="8"/>
  <c r="BN5" i="8" s="1"/>
  <c r="CX5" i="8" s="1"/>
  <c r="F20" i="8"/>
  <c r="BL7" i="8"/>
  <c r="BK7" i="8"/>
  <c r="CU7" i="8" s="1"/>
  <c r="BI12" i="8"/>
  <c r="BH12" i="8"/>
  <c r="CR12" i="8" s="1"/>
  <c r="BL11" i="8"/>
  <c r="CT11" i="8"/>
  <c r="BN20" i="8"/>
  <c r="CX20" i="8" s="1"/>
  <c r="BO20" i="8"/>
  <c r="AW13" i="8"/>
  <c r="AF13" i="8"/>
  <c r="AE15" i="8"/>
  <c r="AV15" i="8"/>
  <c r="BN15" i="8" s="1"/>
  <c r="CX15" i="8" s="1"/>
  <c r="DB6" i="8"/>
  <c r="O6" i="8"/>
  <c r="BN8" i="8"/>
  <c r="CX8" i="8" s="1"/>
  <c r="BL9" i="8"/>
  <c r="BZ19" i="8"/>
  <c r="DH19" i="8" s="1"/>
  <c r="EA19" i="8" s="1"/>
  <c r="F19" i="8"/>
  <c r="CZ9" i="8"/>
  <c r="CF21" i="8"/>
  <c r="DN21" i="8" s="1"/>
  <c r="L21" i="8"/>
  <c r="L9" i="8"/>
  <c r="I20" i="8"/>
  <c r="CV20" i="8"/>
  <c r="CC20" i="8"/>
  <c r="DK20" i="8" s="1"/>
  <c r="BO6" i="8"/>
  <c r="BN6" i="8"/>
  <c r="CT12" i="8"/>
  <c r="BL12" i="8"/>
  <c r="BM12" i="8"/>
  <c r="CT10" i="8"/>
  <c r="BL10" i="8"/>
  <c r="B8" i="16"/>
  <c r="B7" i="14"/>
  <c r="CU18" i="8"/>
  <c r="CC18" i="8"/>
  <c r="DK18" i="8" s="1"/>
  <c r="DL18" i="8"/>
  <c r="BM10" i="8"/>
  <c r="BJ24" i="8"/>
  <c r="CT24" i="8"/>
  <c r="BQ9" i="8"/>
  <c r="DA9" i="8" s="1"/>
  <c r="BI8" i="8"/>
  <c r="BH8" i="8"/>
  <c r="CR8" i="8" s="1"/>
  <c r="BL8" i="8"/>
  <c r="CT8" i="8"/>
  <c r="CT9" i="8"/>
  <c r="F18" i="8"/>
  <c r="BZ18" i="8"/>
  <c r="DH18" i="8" s="1"/>
  <c r="EA18" i="8" s="1"/>
  <c r="AH11" i="8"/>
  <c r="AY11" i="8"/>
  <c r="BQ11" i="8" s="1"/>
  <c r="BM19" i="8"/>
  <c r="BN19" i="8"/>
  <c r="CW19" i="8"/>
  <c r="BJ12" i="8"/>
  <c r="BK12" i="8"/>
  <c r="CU12" i="8" s="1"/>
  <c r="BK24" i="8"/>
  <c r="CU24" i="8" s="1"/>
  <c r="BL24" i="8"/>
  <c r="CW7" i="8"/>
  <c r="BM7" i="8"/>
  <c r="BQ21" i="8"/>
  <c r="DA21" i="8" s="1"/>
  <c r="BH23" i="8"/>
  <c r="CR23" i="8" s="1"/>
  <c r="BI23" i="8"/>
  <c r="BI7" i="8"/>
  <c r="DI7" i="8"/>
  <c r="CQ7" i="8"/>
  <c r="BM16" i="8"/>
  <c r="CW16" i="8"/>
  <c r="BN16" i="8"/>
  <c r="BJ11" i="8"/>
  <c r="DI11" i="8"/>
  <c r="BI11" i="8"/>
  <c r="CQ11" i="8"/>
  <c r="BI9" i="8"/>
  <c r="DI9" i="8"/>
  <c r="CQ9" i="8"/>
  <c r="BN9" i="8"/>
  <c r="CX9" i="8" s="1"/>
  <c r="AE10" i="8"/>
  <c r="AV10" i="8"/>
  <c r="BN10" i="8" s="1"/>
  <c r="CX10" i="8" s="1"/>
  <c r="AF14" i="8"/>
  <c r="AW14" i="8"/>
  <c r="DA16" i="8"/>
  <c r="CW11" i="8"/>
  <c r="F24" i="8"/>
  <c r="BZ24" i="8"/>
  <c r="DH24" i="8" s="1"/>
  <c r="EA24" i="8" s="1"/>
  <c r="CW8" i="8"/>
  <c r="BO8" i="8"/>
  <c r="BK8" i="8"/>
  <c r="CU8" i="8" s="1"/>
  <c r="BJ7" i="8"/>
  <c r="CF22" i="8"/>
  <c r="DN22" i="8" s="1"/>
  <c r="BZ25" i="8"/>
  <c r="DH25" i="8" s="1"/>
  <c r="I13" i="8"/>
  <c r="DL13" i="8"/>
  <c r="CV13" i="8"/>
  <c r="CC13" i="8"/>
  <c r="DK13" i="8" s="1"/>
  <c r="AX24" i="8"/>
  <c r="BP24" i="8" s="1"/>
  <c r="AG24" i="8"/>
  <c r="DA25" i="8"/>
  <c r="AK22" i="8"/>
  <c r="BB22" i="8"/>
  <c r="BT22" i="8" s="1"/>
  <c r="DD22" i="8" s="1"/>
  <c r="AF23" i="8"/>
  <c r="AW23" i="8"/>
  <c r="AH18" i="8"/>
  <c r="AY18" i="8"/>
  <c r="BQ18" i="8" s="1"/>
  <c r="DA18" i="8" s="1"/>
  <c r="CU23" i="8"/>
  <c r="BG17" i="8"/>
  <c r="CQ17" i="8"/>
  <c r="BH17" i="8"/>
  <c r="BO24" i="8"/>
  <c r="CW24" i="8"/>
  <c r="AI25" i="8"/>
  <c r="AZ25" i="8"/>
  <c r="AY8" i="8"/>
  <c r="BQ8" i="8" s="1"/>
  <c r="DA8" i="8" s="1"/>
  <c r="AH8" i="8"/>
  <c r="BA16" i="8"/>
  <c r="BS16" i="8" s="1"/>
  <c r="AJ16" i="8"/>
  <c r="CV23" i="8"/>
  <c r="I23" i="8"/>
  <c r="DL23" i="8"/>
  <c r="CC23" i="8"/>
  <c r="DK23" i="8" s="1"/>
  <c r="AY19" i="8"/>
  <c r="BQ19" i="8" s="1"/>
  <c r="DA19" i="8" s="1"/>
  <c r="AH19" i="8"/>
  <c r="AZ21" i="8"/>
  <c r="AI21" i="8"/>
  <c r="CF25" i="8" l="1"/>
  <c r="DN25" i="8" s="1"/>
  <c r="CI16" i="8"/>
  <c r="DQ16" i="8" s="1"/>
  <c r="F10" i="8"/>
  <c r="BZ20" i="8"/>
  <c r="DH20" i="8" s="1"/>
  <c r="EA20" i="8" s="1"/>
  <c r="DL14" i="8"/>
  <c r="I6" i="8"/>
  <c r="BZ21" i="8"/>
  <c r="DH21" i="8" s="1"/>
  <c r="EA21" i="8" s="1"/>
  <c r="DL16" i="8"/>
  <c r="EA25" i="8"/>
  <c r="F15" i="8"/>
  <c r="BZ15" i="8"/>
  <c r="DH15" i="8" s="1"/>
  <c r="EA15" i="8" s="1"/>
  <c r="CF18" i="8"/>
  <c r="DN18" i="8" s="1"/>
  <c r="BP19" i="8"/>
  <c r="I25" i="8"/>
  <c r="BZ14" i="8"/>
  <c r="DH14" i="8" s="1"/>
  <c r="EA14" i="8" s="1"/>
  <c r="DR22" i="8"/>
  <c r="ED17" i="8"/>
  <c r="CF12" i="8"/>
  <c r="DN12" i="8" s="1"/>
  <c r="DL6" i="8"/>
  <c r="ED6" i="8" s="1"/>
  <c r="DO18" i="8"/>
  <c r="CC15" i="8"/>
  <c r="DK15" i="8" s="1"/>
  <c r="O9" i="8"/>
  <c r="CV6" i="8"/>
  <c r="DO25" i="8"/>
  <c r="DO22" i="8"/>
  <c r="EG22" i="8" s="1"/>
  <c r="BZ16" i="8"/>
  <c r="DH16" i="8" s="1"/>
  <c r="EA16" i="8" s="1"/>
  <c r="I15" i="8"/>
  <c r="DL15" i="8"/>
  <c r="ED14" i="8"/>
  <c r="DC6" i="8"/>
  <c r="S6" i="8"/>
  <c r="DT6" i="8"/>
  <c r="DU6" i="8"/>
  <c r="EA10" i="8"/>
  <c r="ED13" i="8"/>
  <c r="CC5" i="8"/>
  <c r="DK5" i="8" s="1"/>
  <c r="I5" i="8"/>
  <c r="CV5" i="8"/>
  <c r="DL5" i="8"/>
  <c r="CC16" i="8"/>
  <c r="DK16" i="8" s="1"/>
  <c r="CU19" i="8"/>
  <c r="DL19" i="8"/>
  <c r="CC19" i="8"/>
  <c r="DK19" i="8" s="1"/>
  <c r="CU21" i="8"/>
  <c r="DO21" i="8"/>
  <c r="EG21" i="8" s="1"/>
  <c r="BZ22" i="8"/>
  <c r="DH22" i="8" s="1"/>
  <c r="EA22" i="8" s="1"/>
  <c r="F22" i="8"/>
  <c r="DR6" i="8"/>
  <c r="I21" i="8"/>
  <c r="DL21" i="8"/>
  <c r="CV21" i="8"/>
  <c r="CC21" i="8"/>
  <c r="DK21" i="8" s="1"/>
  <c r="ED22" i="8"/>
  <c r="EG25" i="8"/>
  <c r="DA6" i="8"/>
  <c r="CI6" i="8"/>
  <c r="DQ6" i="8" s="1"/>
  <c r="DF6" i="8"/>
  <c r="CZ20" i="8"/>
  <c r="BR20" i="8"/>
  <c r="EJ16" i="8"/>
  <c r="BT6" i="8"/>
  <c r="BU6" i="8"/>
  <c r="BB9" i="8"/>
  <c r="BT9" i="8" s="1"/>
  <c r="DD9" i="8" s="1"/>
  <c r="AK9" i="8"/>
  <c r="DO19" i="8"/>
  <c r="ED25" i="8"/>
  <c r="AZ7" i="8"/>
  <c r="AI7" i="8"/>
  <c r="AF17" i="8"/>
  <c r="AW17" i="8"/>
  <c r="AY12" i="8"/>
  <c r="BQ12" i="8" s="1"/>
  <c r="DA12" i="8" s="1"/>
  <c r="AH12" i="8"/>
  <c r="BZ6" i="8"/>
  <c r="DH6" i="8" s="1"/>
  <c r="EA6" i="8" s="1"/>
  <c r="F6" i="8"/>
  <c r="DB16" i="8"/>
  <c r="O16" i="8"/>
  <c r="DB22" i="8"/>
  <c r="O22" i="8"/>
  <c r="CI22" i="8"/>
  <c r="DQ22" i="8" s="1"/>
  <c r="EJ22" i="8" s="1"/>
  <c r="DV6" i="8"/>
  <c r="BW6" i="8"/>
  <c r="DW6" i="8" s="1"/>
  <c r="BA20" i="8"/>
  <c r="BS20" i="8" s="1"/>
  <c r="AJ20" i="8"/>
  <c r="AF10" i="8"/>
  <c r="AW10" i="8"/>
  <c r="DL24" i="8"/>
  <c r="CV24" i="8"/>
  <c r="CC24" i="8"/>
  <c r="DK24" i="8" s="1"/>
  <c r="I24" i="8"/>
  <c r="CV8" i="8"/>
  <c r="CC8" i="8"/>
  <c r="DK8" i="8" s="1"/>
  <c r="I8" i="8"/>
  <c r="DL8" i="8"/>
  <c r="DO8" i="8"/>
  <c r="ED23" i="8"/>
  <c r="DO7" i="8"/>
  <c r="EG7" i="8" s="1"/>
  <c r="CW14" i="8"/>
  <c r="BO14" i="8"/>
  <c r="F7" i="8"/>
  <c r="BZ7" i="8"/>
  <c r="DH7" i="8" s="1"/>
  <c r="EA7" i="8" s="1"/>
  <c r="CX19" i="8"/>
  <c r="CF19" i="8"/>
  <c r="DN19" i="8" s="1"/>
  <c r="ED18" i="8"/>
  <c r="CC10" i="8"/>
  <c r="DK10" i="8" s="1"/>
  <c r="I10" i="8"/>
  <c r="CV10" i="8"/>
  <c r="DL10" i="8"/>
  <c r="CF6" i="8"/>
  <c r="DN6" i="8" s="1"/>
  <c r="L6" i="8"/>
  <c r="CW13" i="8"/>
  <c r="BO13" i="8"/>
  <c r="I7" i="8"/>
  <c r="CV7" i="8"/>
  <c r="CC7" i="8"/>
  <c r="DK7" i="8" s="1"/>
  <c r="DL7" i="8"/>
  <c r="CI9" i="8"/>
  <c r="DQ9" i="8" s="1"/>
  <c r="AW5" i="8"/>
  <c r="AF5" i="8"/>
  <c r="F23" i="8"/>
  <c r="BZ23" i="8"/>
  <c r="DH23" i="8" s="1"/>
  <c r="EA23" i="8" s="1"/>
  <c r="L20" i="8"/>
  <c r="CF20" i="8"/>
  <c r="DN20" i="8" s="1"/>
  <c r="AX14" i="8"/>
  <c r="BP14" i="8" s="1"/>
  <c r="AG14" i="8"/>
  <c r="DO16" i="8"/>
  <c r="O96" i="18"/>
  <c r="DA11" i="8"/>
  <c r="F8" i="8"/>
  <c r="BZ8" i="8"/>
  <c r="DH8" i="8" s="1"/>
  <c r="EA8" i="8" s="1"/>
  <c r="DL12" i="8"/>
  <c r="CV12" i="8"/>
  <c r="I12" i="8"/>
  <c r="CC12" i="8"/>
  <c r="DK12" i="8" s="1"/>
  <c r="ED20" i="8"/>
  <c r="DR9" i="8"/>
  <c r="F9" i="8"/>
  <c r="BZ9" i="8"/>
  <c r="DH9" i="8" s="1"/>
  <c r="EA9" i="8" s="1"/>
  <c r="CX16" i="8"/>
  <c r="CF16" i="8"/>
  <c r="DN16" i="8" s="1"/>
  <c r="CX6" i="8"/>
  <c r="DO6" i="8"/>
  <c r="DL9" i="8"/>
  <c r="CV9" i="8"/>
  <c r="I9" i="8"/>
  <c r="CC9" i="8"/>
  <c r="DK9" i="8" s="1"/>
  <c r="AG13" i="8"/>
  <c r="AX13" i="8"/>
  <c r="BP13" i="8" s="1"/>
  <c r="DO20" i="8"/>
  <c r="L8" i="8"/>
  <c r="CF8" i="8"/>
  <c r="DN8" i="8" s="1"/>
  <c r="BZ11" i="8"/>
  <c r="DH11" i="8" s="1"/>
  <c r="EA11" i="8" s="1"/>
  <c r="F11" i="8"/>
  <c r="DO12" i="8"/>
  <c r="AZ11" i="8"/>
  <c r="AI11" i="8"/>
  <c r="DO9" i="8"/>
  <c r="CF9" i="8"/>
  <c r="DN9" i="8" s="1"/>
  <c r="AF15" i="8"/>
  <c r="AW15" i="8"/>
  <c r="I11" i="8"/>
  <c r="CV11" i="8"/>
  <c r="CC11" i="8"/>
  <c r="DK11" i="8" s="1"/>
  <c r="DL11" i="8"/>
  <c r="F12" i="8"/>
  <c r="BZ12" i="8"/>
  <c r="DH12" i="8" s="1"/>
  <c r="EA12" i="8" s="1"/>
  <c r="DO11" i="8"/>
  <c r="L11" i="8"/>
  <c r="CF11" i="8"/>
  <c r="DN11" i="8" s="1"/>
  <c r="BA21" i="8"/>
  <c r="BS21" i="8" s="1"/>
  <c r="AJ21" i="8"/>
  <c r="BB16" i="8"/>
  <c r="BT16" i="8" s="1"/>
  <c r="DD16" i="8" s="1"/>
  <c r="AK16" i="8"/>
  <c r="BA25" i="8"/>
  <c r="BS25" i="8" s="1"/>
  <c r="AJ25" i="8"/>
  <c r="L24" i="8"/>
  <c r="DO24" i="8"/>
  <c r="CF24" i="8"/>
  <c r="DN24" i="8" s="1"/>
  <c r="AI18" i="8"/>
  <c r="AZ18" i="8"/>
  <c r="CW23" i="8"/>
  <c r="BO23" i="8"/>
  <c r="BC22" i="8"/>
  <c r="AL22" i="8"/>
  <c r="AH24" i="8"/>
  <c r="AY24" i="8"/>
  <c r="BQ24" i="8" s="1"/>
  <c r="DA24" i="8" s="1"/>
  <c r="CZ21" i="8"/>
  <c r="BR21" i="8"/>
  <c r="AZ19" i="8"/>
  <c r="AI19" i="8"/>
  <c r="AI8" i="8"/>
  <c r="AZ8" i="8"/>
  <c r="BR25" i="8"/>
  <c r="CZ25" i="8"/>
  <c r="CR17" i="8"/>
  <c r="BZ17" i="8"/>
  <c r="DH17" i="8" s="1"/>
  <c r="EA17" i="8" s="1"/>
  <c r="AX23" i="8"/>
  <c r="BP23" i="8" s="1"/>
  <c r="AG23" i="8"/>
  <c r="EG19" i="8" l="1"/>
  <c r="ED16" i="8"/>
  <c r="EG18" i="8"/>
  <c r="ED15" i="8"/>
  <c r="EG12" i="8"/>
  <c r="ED24" i="8"/>
  <c r="ED19" i="8"/>
  <c r="ED5" i="8"/>
  <c r="EJ6" i="8"/>
  <c r="EM6" i="8"/>
  <c r="EG9" i="8"/>
  <c r="ED21" i="8"/>
  <c r="EG6" i="8"/>
  <c r="G6" i="8"/>
  <c r="CS6" i="8" s="1"/>
  <c r="EG16" i="8"/>
  <c r="ED10" i="8"/>
  <c r="ED8" i="8"/>
  <c r="CZ7" i="8"/>
  <c r="BR7" i="8"/>
  <c r="BC9" i="8"/>
  <c r="AL9" i="8"/>
  <c r="EG24" i="8"/>
  <c r="EJ9" i="8"/>
  <c r="CN6" i="8"/>
  <c r="T6" i="8"/>
  <c r="U6" i="8"/>
  <c r="DG6" i="8" s="1"/>
  <c r="CW17" i="8"/>
  <c r="BO17" i="8"/>
  <c r="EO6" i="8"/>
  <c r="AG17" i="8"/>
  <c r="AX17" i="8"/>
  <c r="BP17" i="8" s="1"/>
  <c r="R6" i="8"/>
  <c r="CL6" i="8"/>
  <c r="DE6" i="8"/>
  <c r="O20" i="8"/>
  <c r="DB20" i="8"/>
  <c r="DR20" i="8"/>
  <c r="CI20" i="8"/>
  <c r="DQ20" i="8" s="1"/>
  <c r="EJ20" i="8" s="1"/>
  <c r="BB20" i="8"/>
  <c r="BT20" i="8" s="1"/>
  <c r="DD20" i="8" s="1"/>
  <c r="AK20" i="8"/>
  <c r="AI12" i="8"/>
  <c r="AZ12" i="8"/>
  <c r="BA7" i="8"/>
  <c r="BS7" i="8" s="1"/>
  <c r="AJ7" i="8"/>
  <c r="DD6" i="8"/>
  <c r="M6" i="8"/>
  <c r="CY6" i="8" s="1"/>
  <c r="AJ11" i="8"/>
  <c r="BA11" i="8"/>
  <c r="BS11" i="8" s="1"/>
  <c r="AH13" i="8"/>
  <c r="AY13" i="8"/>
  <c r="BQ13" i="8" s="1"/>
  <c r="DA13" i="8" s="1"/>
  <c r="BO15" i="8"/>
  <c r="CW15" i="8"/>
  <c r="BR11" i="8"/>
  <c r="CZ11" i="8"/>
  <c r="ED9" i="8"/>
  <c r="ED12" i="8"/>
  <c r="AY14" i="8"/>
  <c r="BQ14" i="8" s="1"/>
  <c r="DA14" i="8" s="1"/>
  <c r="AH14" i="8"/>
  <c r="AG5" i="8"/>
  <c r="AX5" i="8"/>
  <c r="BP5" i="8" s="1"/>
  <c r="CF14" i="8"/>
  <c r="DN14" i="8" s="1"/>
  <c r="L14" i="8"/>
  <c r="DO14" i="8"/>
  <c r="AX10" i="8"/>
  <c r="BP10" i="8" s="1"/>
  <c r="AG10" i="8"/>
  <c r="EG11" i="8"/>
  <c r="ED11" i="8"/>
  <c r="AG15" i="8"/>
  <c r="AX15" i="8"/>
  <c r="BP15" i="8" s="1"/>
  <c r="EG8" i="8"/>
  <c r="BO5" i="8"/>
  <c r="CW5" i="8"/>
  <c r="CF13" i="8"/>
  <c r="DN13" i="8" s="1"/>
  <c r="L13" i="8"/>
  <c r="DO13" i="8"/>
  <c r="EG20" i="8"/>
  <c r="ED7" i="8"/>
  <c r="BO10" i="8"/>
  <c r="CW10" i="8"/>
  <c r="O25" i="8"/>
  <c r="DB25" i="8"/>
  <c r="DR25" i="8"/>
  <c r="CI25" i="8"/>
  <c r="DQ25" i="8" s="1"/>
  <c r="BA8" i="8"/>
  <c r="BS8" i="8" s="1"/>
  <c r="AJ8" i="8"/>
  <c r="AJ19" i="8"/>
  <c r="BA19" i="8"/>
  <c r="BS19" i="8" s="1"/>
  <c r="CI21" i="8"/>
  <c r="DQ21" i="8" s="1"/>
  <c r="O21" i="8"/>
  <c r="DB21" i="8"/>
  <c r="DR21" i="8"/>
  <c r="AI24" i="8"/>
  <c r="AZ24" i="8"/>
  <c r="DU22" i="8"/>
  <c r="DT22" i="8"/>
  <c r="BU22" i="8"/>
  <c r="DC22" i="8"/>
  <c r="S22" i="8"/>
  <c r="BA18" i="8"/>
  <c r="BS18" i="8" s="1"/>
  <c r="AJ18" i="8"/>
  <c r="AK25" i="8"/>
  <c r="BB25" i="8"/>
  <c r="BT25" i="8" s="1"/>
  <c r="DD25" i="8" s="1"/>
  <c r="AL16" i="8"/>
  <c r="BC16" i="8"/>
  <c r="BB21" i="8"/>
  <c r="BT21" i="8" s="1"/>
  <c r="DD21" i="8" s="1"/>
  <c r="AK21" i="8"/>
  <c r="AH23" i="8"/>
  <c r="AY23" i="8"/>
  <c r="BQ23" i="8" s="1"/>
  <c r="DA23" i="8" s="1"/>
  <c r="CZ8" i="8"/>
  <c r="BR8" i="8"/>
  <c r="BR19" i="8"/>
  <c r="CZ19" i="8"/>
  <c r="BD22" i="8"/>
  <c r="BV22" i="8" s="1"/>
  <c r="AM22" i="8"/>
  <c r="BE22" i="8" s="1"/>
  <c r="CF23" i="8"/>
  <c r="DN23" i="8" s="1"/>
  <c r="L23" i="8"/>
  <c r="DO23" i="8"/>
  <c r="CZ18" i="8"/>
  <c r="BR18" i="8"/>
  <c r="B6" i="8" l="1"/>
  <c r="EJ21" i="8"/>
  <c r="EJ25" i="8"/>
  <c r="A4" i="8"/>
  <c r="CZ12" i="8"/>
  <c r="BR12" i="8"/>
  <c r="AJ12" i="8"/>
  <c r="BA12" i="8"/>
  <c r="BS12" i="8" s="1"/>
  <c r="EG14" i="8"/>
  <c r="BB7" i="8"/>
  <c r="BT7" i="8" s="1"/>
  <c r="DD7" i="8" s="1"/>
  <c r="AK7" i="8"/>
  <c r="BC20" i="8"/>
  <c r="AL20" i="8"/>
  <c r="L17" i="8"/>
  <c r="CF17" i="8"/>
  <c r="DN17" i="8" s="1"/>
  <c r="DO17" i="8"/>
  <c r="BD9" i="8"/>
  <c r="BV9" i="8" s="1"/>
  <c r="AM9" i="8"/>
  <c r="BE9" i="8" s="1"/>
  <c r="DU9" i="8"/>
  <c r="DT9" i="8"/>
  <c r="BU9" i="8"/>
  <c r="S9" i="8"/>
  <c r="DC9" i="8"/>
  <c r="AH17" i="8"/>
  <c r="AY17" i="8"/>
  <c r="BQ17" i="8" s="1"/>
  <c r="DA17" i="8" s="1"/>
  <c r="DR7" i="8"/>
  <c r="CI7" i="8"/>
  <c r="DQ7" i="8" s="1"/>
  <c r="O7" i="8"/>
  <c r="DB7" i="8"/>
  <c r="CF10" i="8"/>
  <c r="DN10" i="8" s="1"/>
  <c r="L10" i="8"/>
  <c r="DO10" i="8"/>
  <c r="DR11" i="8"/>
  <c r="DB11" i="8"/>
  <c r="CI11" i="8"/>
  <c r="DQ11" i="8" s="1"/>
  <c r="O11" i="8"/>
  <c r="EG13" i="8"/>
  <c r="AH15" i="8"/>
  <c r="AY15" i="8"/>
  <c r="BQ15" i="8" s="1"/>
  <c r="DA15" i="8" s="1"/>
  <c r="AZ13" i="8"/>
  <c r="AI13" i="8"/>
  <c r="EG23" i="8"/>
  <c r="AH5" i="8"/>
  <c r="AY5" i="8"/>
  <c r="BQ5" i="8" s="1"/>
  <c r="DA5" i="8" s="1"/>
  <c r="CF15" i="8"/>
  <c r="DN15" i="8" s="1"/>
  <c r="DO15" i="8"/>
  <c r="L15" i="8"/>
  <c r="BB11" i="8"/>
  <c r="BT11" i="8" s="1"/>
  <c r="DD11" i="8" s="1"/>
  <c r="AK11" i="8"/>
  <c r="EM22" i="8"/>
  <c r="L5" i="8"/>
  <c r="CF5" i="8"/>
  <c r="DN5" i="8" s="1"/>
  <c r="DO5" i="8"/>
  <c r="AH10" i="8"/>
  <c r="AY10" i="8"/>
  <c r="BQ10" i="8" s="1"/>
  <c r="DA10" i="8" s="1"/>
  <c r="AZ14" i="8"/>
  <c r="AI14" i="8"/>
  <c r="DF22" i="8"/>
  <c r="DR19" i="8"/>
  <c r="O19" i="8"/>
  <c r="DB19" i="8"/>
  <c r="CI19" i="8"/>
  <c r="DQ19" i="8" s="1"/>
  <c r="AL21" i="8"/>
  <c r="BC21" i="8"/>
  <c r="DT16" i="8"/>
  <c r="DU16" i="8"/>
  <c r="BU16" i="8"/>
  <c r="DC16" i="8"/>
  <c r="S16" i="8"/>
  <c r="AK18" i="8"/>
  <c r="BB18" i="8"/>
  <c r="BT18" i="8" s="1"/>
  <c r="DD18" i="8" s="1"/>
  <c r="BR24" i="8"/>
  <c r="CZ24" i="8"/>
  <c r="BB8" i="8"/>
  <c r="BT8" i="8" s="1"/>
  <c r="DD8" i="8" s="1"/>
  <c r="AK8" i="8"/>
  <c r="DB18" i="8"/>
  <c r="O18" i="8"/>
  <c r="DR18" i="8"/>
  <c r="CI18" i="8"/>
  <c r="DQ18" i="8" s="1"/>
  <c r="BW22" i="8"/>
  <c r="DV22" i="8"/>
  <c r="DR8" i="8"/>
  <c r="DB8" i="8"/>
  <c r="O8" i="8"/>
  <c r="CI8" i="8"/>
  <c r="DQ8" i="8" s="1"/>
  <c r="AZ23" i="8"/>
  <c r="AI23" i="8"/>
  <c r="AM16" i="8"/>
  <c r="BE16" i="8" s="1"/>
  <c r="BD16" i="8"/>
  <c r="BV16" i="8" s="1"/>
  <c r="AL25" i="8"/>
  <c r="BC25" i="8"/>
  <c r="DE22" i="8"/>
  <c r="R22" i="8"/>
  <c r="CL22" i="8"/>
  <c r="M22" i="8"/>
  <c r="CY22" i="8" s="1"/>
  <c r="G22" i="8"/>
  <c r="CS22" i="8" s="1"/>
  <c r="BA24" i="8"/>
  <c r="BS24" i="8" s="1"/>
  <c r="AJ24" i="8"/>
  <c r="AK19" i="8"/>
  <c r="BB19" i="8"/>
  <c r="BT19" i="8" s="1"/>
  <c r="DD19" i="8" s="1"/>
  <c r="EG5" i="8" l="1"/>
  <c r="EJ7" i="8"/>
  <c r="EJ18" i="8"/>
  <c r="EG15" i="8"/>
  <c r="EM9" i="8"/>
  <c r="D4" i="8"/>
  <c r="E4" i="8"/>
  <c r="DV9" i="8"/>
  <c r="BW9" i="8"/>
  <c r="U9" i="8" s="1"/>
  <c r="R9" i="8"/>
  <c r="M9" i="8"/>
  <c r="CY9" i="8" s="1"/>
  <c r="CL9" i="8"/>
  <c r="DE9" i="8"/>
  <c r="G9" i="8"/>
  <c r="CS9" i="8" s="1"/>
  <c r="DF9" i="8"/>
  <c r="EJ19" i="8"/>
  <c r="EG10" i="8"/>
  <c r="AZ17" i="8"/>
  <c r="AI17" i="8"/>
  <c r="EG17" i="8"/>
  <c r="AM20" i="8"/>
  <c r="BE20" i="8" s="1"/>
  <c r="BD20" i="8"/>
  <c r="BV20" i="8" s="1"/>
  <c r="O12" i="8"/>
  <c r="DB12" i="8"/>
  <c r="DR12" i="8"/>
  <c r="CI12" i="8"/>
  <c r="DQ12" i="8" s="1"/>
  <c r="DT20" i="8"/>
  <c r="S20" i="8"/>
  <c r="BU20" i="8"/>
  <c r="DC20" i="8"/>
  <c r="DU20" i="8"/>
  <c r="AL7" i="8"/>
  <c r="BC7" i="8"/>
  <c r="BB12" i="8"/>
  <c r="BT12" i="8" s="1"/>
  <c r="DD12" i="8" s="1"/>
  <c r="AK12" i="8"/>
  <c r="BR14" i="8"/>
  <c r="CZ14" i="8"/>
  <c r="AZ5" i="8"/>
  <c r="AI5" i="8"/>
  <c r="CZ13" i="8"/>
  <c r="BR13" i="8"/>
  <c r="EM16" i="8"/>
  <c r="AI10" i="8"/>
  <c r="AZ10" i="8"/>
  <c r="EJ11" i="8"/>
  <c r="AJ13" i="8"/>
  <c r="BA13" i="8"/>
  <c r="BS13" i="8" s="1"/>
  <c r="EJ8" i="8"/>
  <c r="BA14" i="8"/>
  <c r="BS14" i="8" s="1"/>
  <c r="AJ14" i="8"/>
  <c r="BC11" i="8"/>
  <c r="AL11" i="8"/>
  <c r="AZ15" i="8"/>
  <c r="AI15" i="8"/>
  <c r="BW16" i="8"/>
  <c r="DW16" i="8" s="1"/>
  <c r="DV16" i="8"/>
  <c r="CZ23" i="8"/>
  <c r="BR23" i="8"/>
  <c r="BC19" i="8"/>
  <c r="AL19" i="8"/>
  <c r="BB24" i="8"/>
  <c r="BT24" i="8" s="1"/>
  <c r="DD24" i="8" s="1"/>
  <c r="AK24" i="8"/>
  <c r="DC25" i="8"/>
  <c r="DU25" i="8"/>
  <c r="S25" i="8"/>
  <c r="DT25" i="8"/>
  <c r="BU25" i="8"/>
  <c r="DF16" i="8"/>
  <c r="BA23" i="8"/>
  <c r="BS23" i="8" s="1"/>
  <c r="AJ23" i="8"/>
  <c r="BC8" i="8"/>
  <c r="AL8" i="8"/>
  <c r="CI24" i="8"/>
  <c r="DQ24" i="8" s="1"/>
  <c r="DR24" i="8"/>
  <c r="O24" i="8"/>
  <c r="DB24" i="8"/>
  <c r="CL16" i="8"/>
  <c r="DE16" i="8"/>
  <c r="R16" i="8"/>
  <c r="G16" i="8"/>
  <c r="CS16" i="8" s="1"/>
  <c r="M16" i="8"/>
  <c r="CY16" i="8" s="1"/>
  <c r="BD21" i="8"/>
  <c r="BV21" i="8" s="1"/>
  <c r="AM21" i="8"/>
  <c r="BE21" i="8" s="1"/>
  <c r="AM25" i="8"/>
  <c r="BE25" i="8" s="1"/>
  <c r="BD25" i="8"/>
  <c r="BV25" i="8" s="1"/>
  <c r="CN22" i="8"/>
  <c r="T22" i="8"/>
  <c r="AL18" i="8"/>
  <c r="BC18" i="8"/>
  <c r="DU21" i="8"/>
  <c r="BU21" i="8"/>
  <c r="S21" i="8"/>
  <c r="DC21" i="8"/>
  <c r="DT21" i="8"/>
  <c r="DW22" i="8"/>
  <c r="EO22" i="8" s="1"/>
  <c r="B22" i="8" s="1"/>
  <c r="U22" i="8"/>
  <c r="DG22" i="8" s="1"/>
  <c r="EJ12" i="8" l="1"/>
  <c r="EJ24" i="8"/>
  <c r="AU4" i="8"/>
  <c r="BE4" i="8"/>
  <c r="AS4" i="8"/>
  <c r="AW4" i="8"/>
  <c r="BD4" i="8"/>
  <c r="BA4" i="8"/>
  <c r="AQ4" i="8"/>
  <c r="AT4" i="8"/>
  <c r="AY4" i="8"/>
  <c r="AO4" i="8"/>
  <c r="BG4" i="8" s="1"/>
  <c r="BC4" i="8"/>
  <c r="AV4" i="8"/>
  <c r="AP4" i="8"/>
  <c r="AR4" i="8"/>
  <c r="AX4" i="8"/>
  <c r="AZ4" i="8"/>
  <c r="BB4" i="8"/>
  <c r="BC12" i="8"/>
  <c r="AL12" i="8"/>
  <c r="AM7" i="8"/>
  <c r="BE7" i="8" s="1"/>
  <c r="BD7" i="8"/>
  <c r="BV7" i="8" s="1"/>
  <c r="G20" i="8"/>
  <c r="CS20" i="8" s="1"/>
  <c r="CL20" i="8"/>
  <c r="R20" i="8"/>
  <c r="DE20" i="8"/>
  <c r="M20" i="8"/>
  <c r="CY20" i="8" s="1"/>
  <c r="DG9" i="8"/>
  <c r="CN9" i="8"/>
  <c r="T9" i="8"/>
  <c r="AJ17" i="8"/>
  <c r="BA17" i="8"/>
  <c r="BS17" i="8" s="1"/>
  <c r="DF20" i="8"/>
  <c r="CZ17" i="8"/>
  <c r="BR17" i="8"/>
  <c r="S7" i="8"/>
  <c r="DT7" i="8"/>
  <c r="BU7" i="8"/>
  <c r="DC7" i="8"/>
  <c r="DU7" i="8"/>
  <c r="EM20" i="8"/>
  <c r="DV20" i="8"/>
  <c r="BW20" i="8"/>
  <c r="DW9" i="8"/>
  <c r="EO9" i="8" s="1"/>
  <c r="B9" i="8" s="1"/>
  <c r="U16" i="8"/>
  <c r="DG16" i="8" s="1"/>
  <c r="BR15" i="8"/>
  <c r="CZ15" i="8"/>
  <c r="AJ5" i="8"/>
  <c r="BA5" i="8"/>
  <c r="BS5" i="8" s="1"/>
  <c r="DR13" i="8"/>
  <c r="CI13" i="8"/>
  <c r="DQ13" i="8" s="1"/>
  <c r="O13" i="8"/>
  <c r="DB13" i="8"/>
  <c r="BD11" i="8"/>
  <c r="BV11" i="8" s="1"/>
  <c r="AM11" i="8"/>
  <c r="BE11" i="8" s="1"/>
  <c r="CZ10" i="8"/>
  <c r="BR10" i="8"/>
  <c r="CZ5" i="8"/>
  <c r="BR5" i="8"/>
  <c r="BA15" i="8"/>
  <c r="BS15" i="8" s="1"/>
  <c r="AJ15" i="8"/>
  <c r="AK14" i="8"/>
  <c r="BB14" i="8"/>
  <c r="BT14" i="8" s="1"/>
  <c r="DD14" i="8" s="1"/>
  <c r="BB13" i="8"/>
  <c r="BT13" i="8" s="1"/>
  <c r="DD13" i="8" s="1"/>
  <c r="AK13" i="8"/>
  <c r="DU11" i="8"/>
  <c r="S11" i="8"/>
  <c r="BU11" i="8"/>
  <c r="DT11" i="8"/>
  <c r="DC11" i="8"/>
  <c r="AJ10" i="8"/>
  <c r="BA10" i="8"/>
  <c r="BS10" i="8" s="1"/>
  <c r="CI14" i="8"/>
  <c r="DQ14" i="8" s="1"/>
  <c r="DB14" i="8"/>
  <c r="O14" i="8"/>
  <c r="DR14" i="8"/>
  <c r="EM21" i="8"/>
  <c r="DE21" i="8"/>
  <c r="R21" i="8"/>
  <c r="CL21" i="8"/>
  <c r="M21" i="8"/>
  <c r="CY21" i="8" s="1"/>
  <c r="G21" i="8"/>
  <c r="CS21" i="8" s="1"/>
  <c r="AM18" i="8"/>
  <c r="BE18" i="8" s="1"/>
  <c r="BD18" i="8"/>
  <c r="BV18" i="8" s="1"/>
  <c r="DV25" i="8"/>
  <c r="BW25" i="8"/>
  <c r="DW25" i="8" s="1"/>
  <c r="DV21" i="8"/>
  <c r="BW21" i="8"/>
  <c r="U21" i="8" s="1"/>
  <c r="BU8" i="8"/>
  <c r="DU8" i="8"/>
  <c r="DT8" i="8"/>
  <c r="DC8" i="8"/>
  <c r="S8" i="8"/>
  <c r="DE25" i="8"/>
  <c r="R25" i="8"/>
  <c r="CL25" i="8"/>
  <c r="G25" i="8"/>
  <c r="CS25" i="8" s="1"/>
  <c r="M25" i="8"/>
  <c r="CY25" i="8" s="1"/>
  <c r="EM25" i="8"/>
  <c r="DC19" i="8"/>
  <c r="DT19" i="8"/>
  <c r="S19" i="8"/>
  <c r="BU19" i="8"/>
  <c r="DU19" i="8"/>
  <c r="O23" i="8"/>
  <c r="CI23" i="8"/>
  <c r="DQ23" i="8" s="1"/>
  <c r="DR23" i="8"/>
  <c r="DB23" i="8"/>
  <c r="EO16" i="8"/>
  <c r="B16" i="8" s="1"/>
  <c r="S18" i="8"/>
  <c r="DU18" i="8"/>
  <c r="DC18" i="8"/>
  <c r="BU18" i="8"/>
  <c r="DT18" i="8"/>
  <c r="DF25" i="8"/>
  <c r="DF21" i="8"/>
  <c r="AM8" i="8"/>
  <c r="BE8" i="8" s="1"/>
  <c r="BD8" i="8"/>
  <c r="BV8" i="8" s="1"/>
  <c r="BB23" i="8"/>
  <c r="BT23" i="8" s="1"/>
  <c r="DD23" i="8" s="1"/>
  <c r="AK23" i="8"/>
  <c r="AL24" i="8"/>
  <c r="BC24" i="8"/>
  <c r="BD19" i="8"/>
  <c r="BV19" i="8" s="1"/>
  <c r="AM19" i="8"/>
  <c r="BE19" i="8" s="1"/>
  <c r="T16" i="8"/>
  <c r="CN16" i="8"/>
  <c r="U25" i="8" l="1"/>
  <c r="DW21" i="8"/>
  <c r="EM7" i="8"/>
  <c r="BR4" i="8"/>
  <c r="DB4" i="8" s="1"/>
  <c r="BN4" i="8"/>
  <c r="BJ4" i="8"/>
  <c r="BT4" i="8"/>
  <c r="BP4" i="8"/>
  <c r="CZ4" i="8" s="1"/>
  <c r="BH4" i="8"/>
  <c r="CR4" i="8" s="1"/>
  <c r="EJ13" i="8"/>
  <c r="CT4" i="8"/>
  <c r="BL4" i="8"/>
  <c r="BS4" i="8"/>
  <c r="DC4" i="8" s="1"/>
  <c r="BO4" i="8"/>
  <c r="BW4" i="8"/>
  <c r="DU4" i="8"/>
  <c r="BU4" i="8"/>
  <c r="S4" i="8"/>
  <c r="BQ4" i="8"/>
  <c r="CQ4" i="8"/>
  <c r="BI4" i="8"/>
  <c r="DI4" i="8"/>
  <c r="BV4" i="8"/>
  <c r="BK4" i="8"/>
  <c r="CU4" i="8" s="1"/>
  <c r="BM4" i="8"/>
  <c r="CW4" i="8" s="1"/>
  <c r="T20" i="8"/>
  <c r="U20" i="8"/>
  <c r="DG20" i="8" s="1"/>
  <c r="CN20" i="8"/>
  <c r="CL7" i="8"/>
  <c r="R7" i="8"/>
  <c r="DE7" i="8"/>
  <c r="M7" i="8"/>
  <c r="CY7" i="8" s="1"/>
  <c r="G7" i="8"/>
  <c r="CS7" i="8" s="1"/>
  <c r="O17" i="8"/>
  <c r="CI17" i="8"/>
  <c r="DQ17" i="8" s="1"/>
  <c r="DB17" i="8"/>
  <c r="DR17" i="8"/>
  <c r="DV7" i="8"/>
  <c r="BW7" i="8"/>
  <c r="DW7" i="8" s="1"/>
  <c r="EJ23" i="8"/>
  <c r="BB17" i="8"/>
  <c r="BT17" i="8" s="1"/>
  <c r="DD17" i="8" s="1"/>
  <c r="AK17" i="8"/>
  <c r="BD12" i="8"/>
  <c r="BV12" i="8" s="1"/>
  <c r="AM12" i="8"/>
  <c r="BE12" i="8" s="1"/>
  <c r="DF7" i="8"/>
  <c r="EJ14" i="8"/>
  <c r="DW20" i="8"/>
  <c r="EO20" i="8" s="1"/>
  <c r="B20" i="8" s="1"/>
  <c r="BU12" i="8"/>
  <c r="S12" i="8"/>
  <c r="DU12" i="8"/>
  <c r="DT12" i="8"/>
  <c r="DC12" i="8"/>
  <c r="BC13" i="8"/>
  <c r="AL13" i="8"/>
  <c r="O10" i="8"/>
  <c r="DB10" i="8"/>
  <c r="CI10" i="8"/>
  <c r="DQ10" i="8" s="1"/>
  <c r="DR10" i="8"/>
  <c r="CL11" i="8"/>
  <c r="DE11" i="8"/>
  <c r="R11" i="8"/>
  <c r="G11" i="8"/>
  <c r="CS11" i="8" s="1"/>
  <c r="M11" i="8"/>
  <c r="CY11" i="8" s="1"/>
  <c r="DF11" i="8"/>
  <c r="DV11" i="8"/>
  <c r="BW11" i="8"/>
  <c r="EM8" i="8"/>
  <c r="BB10" i="8"/>
  <c r="BT10" i="8" s="1"/>
  <c r="DD10" i="8" s="1"/>
  <c r="AK10" i="8"/>
  <c r="DB5" i="8"/>
  <c r="CI5" i="8"/>
  <c r="DQ5" i="8" s="1"/>
  <c r="O5" i="8"/>
  <c r="DR5" i="8"/>
  <c r="BB5" i="8"/>
  <c r="BT5" i="8" s="1"/>
  <c r="DD5" i="8" s="1"/>
  <c r="AK5" i="8"/>
  <c r="O15" i="8"/>
  <c r="DR15" i="8"/>
  <c r="DB15" i="8"/>
  <c r="CI15" i="8"/>
  <c r="DQ15" i="8" s="1"/>
  <c r="BB15" i="8"/>
  <c r="BT15" i="8" s="1"/>
  <c r="DD15" i="8" s="1"/>
  <c r="AK15" i="8"/>
  <c r="EM11" i="8"/>
  <c r="AL14" i="8"/>
  <c r="BC14" i="8"/>
  <c r="DE18" i="8"/>
  <c r="CL18" i="8"/>
  <c r="R18" i="8"/>
  <c r="M18" i="8"/>
  <c r="CY18" i="8" s="1"/>
  <c r="G18" i="8"/>
  <c r="CS18" i="8" s="1"/>
  <c r="DE19" i="8"/>
  <c r="CL19" i="8"/>
  <c r="R19" i="8"/>
  <c r="G19" i="8"/>
  <c r="CS19" i="8" s="1"/>
  <c r="M19" i="8"/>
  <c r="CY19" i="8" s="1"/>
  <c r="EO21" i="8"/>
  <c r="B21" i="8" s="1"/>
  <c r="EO25" i="8"/>
  <c r="B25" i="8" s="1"/>
  <c r="DV18" i="8"/>
  <c r="BW18" i="8"/>
  <c r="DW18" i="8" s="1"/>
  <c r="DF19" i="8"/>
  <c r="AM24" i="8"/>
  <c r="BE24" i="8" s="1"/>
  <c r="BD24" i="8"/>
  <c r="BV24" i="8" s="1"/>
  <c r="DV8" i="8"/>
  <c r="BW8" i="8"/>
  <c r="DW8" i="8" s="1"/>
  <c r="DV19" i="8"/>
  <c r="BW19" i="8"/>
  <c r="S24" i="8"/>
  <c r="BU24" i="8"/>
  <c r="DC24" i="8"/>
  <c r="DT24" i="8"/>
  <c r="DU24" i="8"/>
  <c r="AL23" i="8"/>
  <c r="BC23" i="8"/>
  <c r="DF8" i="8"/>
  <c r="EM18" i="8"/>
  <c r="EM19" i="8"/>
  <c r="DE8" i="8"/>
  <c r="CL8" i="8"/>
  <c r="R8" i="8"/>
  <c r="M8" i="8"/>
  <c r="CY8" i="8" s="1"/>
  <c r="G8" i="8"/>
  <c r="CS8" i="8" s="1"/>
  <c r="CN21" i="8"/>
  <c r="DG21" i="8"/>
  <c r="T21" i="8"/>
  <c r="CN25" i="8"/>
  <c r="DG25" i="8"/>
  <c r="T25" i="8"/>
  <c r="DF18" i="8"/>
  <c r="O4" i="8" l="1"/>
  <c r="CI4" i="8"/>
  <c r="DQ4" i="8" s="1"/>
  <c r="U18" i="8"/>
  <c r="EJ10" i="8"/>
  <c r="U7" i="8"/>
  <c r="DG7" i="8" s="1"/>
  <c r="U8" i="8"/>
  <c r="DG8" i="8" s="1"/>
  <c r="EO7" i="8"/>
  <c r="B7" i="8" s="1"/>
  <c r="EJ17" i="8"/>
  <c r="L4" i="8"/>
  <c r="CX4" i="8" s="1"/>
  <c r="CF4" i="8"/>
  <c r="DN4" i="8" s="1"/>
  <c r="DO4" i="8"/>
  <c r="DR4" i="8"/>
  <c r="EM12" i="8"/>
  <c r="DW4" i="8"/>
  <c r="U4" i="8"/>
  <c r="DG4" i="8" s="1"/>
  <c r="BZ4" i="8"/>
  <c r="DH4" i="8" s="1"/>
  <c r="F4" i="8"/>
  <c r="R4" i="8"/>
  <c r="DD4" i="8" s="1"/>
  <c r="DE4" i="8"/>
  <c r="CL4" i="8"/>
  <c r="DT4" i="8" s="1"/>
  <c r="M4" i="8"/>
  <c r="CY4" i="8" s="1"/>
  <c r="CN4" i="8"/>
  <c r="DV4" i="8" s="1"/>
  <c r="T4" i="8"/>
  <c r="DF4" i="8" s="1"/>
  <c r="I4" i="8"/>
  <c r="DL4" i="8"/>
  <c r="CC4" i="8"/>
  <c r="DK4" i="8" s="1"/>
  <c r="CV4" i="8"/>
  <c r="G4" i="8"/>
  <c r="CS4" i="8" s="1"/>
  <c r="DA4" i="8"/>
  <c r="DE12" i="8"/>
  <c r="R12" i="8"/>
  <c r="CL12" i="8"/>
  <c r="G12" i="8"/>
  <c r="CS12" i="8" s="1"/>
  <c r="M12" i="8"/>
  <c r="CY12" i="8" s="1"/>
  <c r="BC17" i="8"/>
  <c r="AL17" i="8"/>
  <c r="EJ15" i="8"/>
  <c r="BW12" i="8"/>
  <c r="DW12" i="8" s="1"/>
  <c r="DV12" i="8"/>
  <c r="DF12" i="8"/>
  <c r="CN7" i="8"/>
  <c r="T7" i="8"/>
  <c r="BD14" i="8"/>
  <c r="BV14" i="8" s="1"/>
  <c r="AM14" i="8"/>
  <c r="BE14" i="8" s="1"/>
  <c r="EJ5" i="8"/>
  <c r="BC10" i="8"/>
  <c r="AL10" i="8"/>
  <c r="DC14" i="8"/>
  <c r="BU14" i="8"/>
  <c r="S14" i="8"/>
  <c r="DT14" i="8"/>
  <c r="DU14" i="8"/>
  <c r="AL15" i="8"/>
  <c r="BC15" i="8"/>
  <c r="CN11" i="8"/>
  <c r="T11" i="8"/>
  <c r="DW11" i="8"/>
  <c r="EO11" i="8" s="1"/>
  <c r="B11" i="8" s="1"/>
  <c r="BC5" i="8"/>
  <c r="AL5" i="8"/>
  <c r="BD13" i="8"/>
  <c r="BV13" i="8" s="1"/>
  <c r="AM13" i="8"/>
  <c r="BE13" i="8" s="1"/>
  <c r="U11" i="8"/>
  <c r="DG11" i="8" s="1"/>
  <c r="DT13" i="8"/>
  <c r="DC13" i="8"/>
  <c r="S13" i="8"/>
  <c r="BU13" i="8"/>
  <c r="DU13" i="8"/>
  <c r="AM23" i="8"/>
  <c r="BE23" i="8" s="1"/>
  <c r="BD23" i="8"/>
  <c r="BV23" i="8" s="1"/>
  <c r="CL24" i="8"/>
  <c r="R24" i="8"/>
  <c r="DE24" i="8"/>
  <c r="G24" i="8"/>
  <c r="CS24" i="8" s="1"/>
  <c r="M24" i="8"/>
  <c r="CY24" i="8" s="1"/>
  <c r="T19" i="8"/>
  <c r="CN19" i="8"/>
  <c r="CN8" i="8"/>
  <c r="T8" i="8"/>
  <c r="DF24" i="8"/>
  <c r="U19" i="8"/>
  <c r="DG19" i="8" s="1"/>
  <c r="DW19" i="8"/>
  <c r="EO19" i="8" s="1"/>
  <c r="B19" i="8" s="1"/>
  <c r="EO18" i="8"/>
  <c r="B18" i="8" s="1"/>
  <c r="BU23" i="8"/>
  <c r="DC23" i="8"/>
  <c r="DU23" i="8"/>
  <c r="DT23" i="8"/>
  <c r="S23" i="8"/>
  <c r="EM24" i="8"/>
  <c r="EO8" i="8"/>
  <c r="B8" i="8" s="1"/>
  <c r="BW24" i="8"/>
  <c r="DW24" i="8" s="1"/>
  <c r="DV24" i="8"/>
  <c r="CN18" i="8"/>
  <c r="T18" i="8"/>
  <c r="DG18" i="8"/>
  <c r="EO4" i="8" l="1"/>
  <c r="EA4" i="8"/>
  <c r="U12" i="8"/>
  <c r="DG12" i="8" s="1"/>
  <c r="ED4" i="8"/>
  <c r="EJ4" i="8"/>
  <c r="EG4" i="8"/>
  <c r="DE14" i="8"/>
  <c r="EM4" i="8"/>
  <c r="EO12" i="8"/>
  <c r="B12" i="8" s="1"/>
  <c r="EM13" i="8"/>
  <c r="BD17" i="8"/>
  <c r="BV17" i="8" s="1"/>
  <c r="DF17" i="8" s="1"/>
  <c r="AM17" i="8"/>
  <c r="BE17" i="8" s="1"/>
  <c r="DU17" i="8"/>
  <c r="BU17" i="8"/>
  <c r="DT17" i="8"/>
  <c r="S17" i="8"/>
  <c r="DC17" i="8"/>
  <c r="CN12" i="8"/>
  <c r="T12" i="8"/>
  <c r="DU15" i="8"/>
  <c r="BU15" i="8"/>
  <c r="DT15" i="8"/>
  <c r="DC15" i="8"/>
  <c r="S15" i="8"/>
  <c r="BD10" i="8"/>
  <c r="BV10" i="8" s="1"/>
  <c r="AM10" i="8"/>
  <c r="BE10" i="8" s="1"/>
  <c r="AM15" i="8"/>
  <c r="BE15" i="8" s="1"/>
  <c r="BD15" i="8"/>
  <c r="BV15" i="8" s="1"/>
  <c r="DF15" i="8" s="1"/>
  <c r="CL14" i="8"/>
  <c r="R14" i="8"/>
  <c r="G14" i="8"/>
  <c r="CS14" i="8" s="1"/>
  <c r="M14" i="8"/>
  <c r="CY14" i="8" s="1"/>
  <c r="DC10" i="8"/>
  <c r="DT10" i="8"/>
  <c r="BU10" i="8"/>
  <c r="S10" i="8"/>
  <c r="DU10" i="8"/>
  <c r="BW14" i="8"/>
  <c r="U14" i="8" s="1"/>
  <c r="DG14" i="8" s="1"/>
  <c r="DV14" i="8"/>
  <c r="BW13" i="8"/>
  <c r="DW13" i="8" s="1"/>
  <c r="DV13" i="8"/>
  <c r="BD5" i="8"/>
  <c r="BV5" i="8" s="1"/>
  <c r="AM5" i="8"/>
  <c r="BE5" i="8" s="1"/>
  <c r="DF14" i="8"/>
  <c r="R13" i="8"/>
  <c r="DE13" i="8"/>
  <c r="CL13" i="8"/>
  <c r="G13" i="8"/>
  <c r="CS13" i="8" s="1"/>
  <c r="M13" i="8"/>
  <c r="CY13" i="8" s="1"/>
  <c r="DF13" i="8"/>
  <c r="DU5" i="8"/>
  <c r="DC5" i="8"/>
  <c r="S5" i="8"/>
  <c r="DT5" i="8"/>
  <c r="BU5" i="8"/>
  <c r="EM14" i="8"/>
  <c r="EO24" i="8"/>
  <c r="B24" i="8" s="1"/>
  <c r="EM23" i="8"/>
  <c r="DF23" i="8"/>
  <c r="CN24" i="8"/>
  <c r="T24" i="8"/>
  <c r="R23" i="8"/>
  <c r="DE23" i="8"/>
  <c r="CL23" i="8"/>
  <c r="G23" i="8"/>
  <c r="CS23" i="8" s="1"/>
  <c r="M23" i="8"/>
  <c r="CY23" i="8" s="1"/>
  <c r="U24" i="8"/>
  <c r="DG24" i="8" s="1"/>
  <c r="DV23" i="8"/>
  <c r="BW23" i="8"/>
  <c r="U23" i="8" s="1"/>
  <c r="B4" i="8" l="1"/>
  <c r="DW14" i="8"/>
  <c r="EO14" i="8" s="1"/>
  <c r="B14" i="8" s="1"/>
  <c r="DV17" i="8"/>
  <c r="BW17" i="8"/>
  <c r="EM15" i="8"/>
  <c r="U13" i="8"/>
  <c r="DG13" i="8" s="1"/>
  <c r="CL17" i="8"/>
  <c r="M17" i="8"/>
  <c r="CY17" i="8" s="1"/>
  <c r="DE17" i="8"/>
  <c r="R17" i="8"/>
  <c r="G17" i="8"/>
  <c r="CS17" i="8" s="1"/>
  <c r="DW17" i="8"/>
  <c r="EO17" i="8" s="1"/>
  <c r="EM17" i="8"/>
  <c r="DF5" i="8"/>
  <c r="CN14" i="8"/>
  <c r="T14" i="8"/>
  <c r="DV10" i="8"/>
  <c r="BW10" i="8"/>
  <c r="U10" i="8" s="1"/>
  <c r="CL10" i="8"/>
  <c r="R10" i="8"/>
  <c r="DE10" i="8"/>
  <c r="M10" i="8"/>
  <c r="CY10" i="8" s="1"/>
  <c r="G10" i="8"/>
  <c r="CS10" i="8" s="1"/>
  <c r="BW15" i="8"/>
  <c r="DV15" i="8"/>
  <c r="EM5" i="8"/>
  <c r="EO13" i="8"/>
  <c r="B13" i="8" s="1"/>
  <c r="EM10" i="8"/>
  <c r="DF10" i="8"/>
  <c r="DE15" i="8"/>
  <c r="R15" i="8"/>
  <c r="CL15" i="8"/>
  <c r="M15" i="8"/>
  <c r="CY15" i="8" s="1"/>
  <c r="G15" i="8"/>
  <c r="CS15" i="8" s="1"/>
  <c r="DV5" i="8"/>
  <c r="BW5" i="8"/>
  <c r="CL5" i="8"/>
  <c r="R5" i="8"/>
  <c r="DE5" i="8"/>
  <c r="G5" i="8"/>
  <c r="CS5" i="8" s="1"/>
  <c r="M5" i="8"/>
  <c r="CY5" i="8" s="1"/>
  <c r="CN13" i="8"/>
  <c r="T13" i="8"/>
  <c r="CN23" i="8"/>
  <c r="T23" i="8"/>
  <c r="DG23" i="8"/>
  <c r="DW23" i="8"/>
  <c r="EO23" i="8" s="1"/>
  <c r="B23" i="8" s="1"/>
  <c r="DW10" i="8" l="1"/>
  <c r="EO10" i="8" s="1"/>
  <c r="B10" i="8" s="1"/>
  <c r="B17" i="8"/>
  <c r="CN17" i="8"/>
  <c r="U17" i="8"/>
  <c r="DG17" i="8" s="1"/>
  <c r="T17" i="8"/>
  <c r="T5" i="8"/>
  <c r="CN5" i="8"/>
  <c r="DG10" i="8"/>
  <c r="T10" i="8"/>
  <c r="CN10" i="8"/>
  <c r="U5" i="8"/>
  <c r="DG5" i="8" s="1"/>
  <c r="DW5" i="8"/>
  <c r="EO5" i="8" s="1"/>
  <c r="B5" i="8" s="1"/>
  <c r="T15" i="8"/>
  <c r="CN15" i="8"/>
  <c r="DW15" i="8"/>
  <c r="EO15" i="8" s="1"/>
  <c r="B15" i="8" s="1"/>
  <c r="U15" i="8"/>
  <c r="DG15" i="8" s="1"/>
  <c r="B33" i="16" l="1"/>
  <c r="G129" i="13" l="1"/>
  <c r="H45" i="12"/>
  <c r="H47" i="12" l="1"/>
  <c r="H44" i="12" l="1"/>
  <c r="H53" i="12" l="1"/>
  <c r="H46" i="12" l="1"/>
  <c r="H37" i="12" l="1"/>
  <c r="H39" i="12" s="1"/>
  <c r="K31" i="13" l="1"/>
  <c r="H38" i="12" l="1"/>
  <c r="G3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cvargas</author>
  </authors>
  <commentList>
    <comment ref="E6" authorId="0" shapeId="0" xr:uid="{00000000-0006-0000-0700-000001000000}">
      <text>
        <r>
          <rPr>
            <sz val="8"/>
            <color indexed="81"/>
            <rFont val="Tahoma"/>
          </rPr>
          <t xml:space="preserve">REGISTRE EL VALOR PROMEDIO POR UNIDAD DE BIEN O SERVICIO DE ACUERDO A LA UNIDAD ESTABLECIDA.COMO METROS, LITROS, ROLLOS, REMAS, UNIDADES, 
</t>
        </r>
      </text>
    </comment>
    <comment ref="F6" authorId="0" shapeId="0" xr:uid="{00000000-0006-0000-0700-000002000000}">
      <text>
        <r>
          <rPr>
            <sz val="8"/>
            <color indexed="81"/>
            <rFont val="Tahoma"/>
          </rPr>
          <t xml:space="preserve">(BLOQUEA POR SER LA SUMATORIA ENTRE LA CANTIDAD Y VALOR PROMEDIO UNITARIO DEL MISMO).
</t>
        </r>
      </text>
    </comment>
    <comment ref="G6" authorId="0" shapeId="0" xr:uid="{00000000-0006-0000-0700-000003000000}">
      <text>
        <r>
          <rPr>
            <sz val="8"/>
            <color indexed="81"/>
            <rFont val="Tahoma"/>
          </rPr>
          <t xml:space="preserve">REGISTRE EL NOMBRE RUBRO PRESUPUESTAL QUE SERÁ AFECTADO POR LA ADQUISICION DEL BIEN O SERVICIO ( MANTENIMIENTO, SERVICIOS PERSONALES, ADQUISICION COMPRA DE EQUIPOS, SUMINISTRO, ETC.)
</t>
        </r>
      </text>
    </comment>
    <comment ref="H6" authorId="0" shapeId="0" xr:uid="{00000000-0006-0000-0700-000004000000}">
      <text>
        <r>
          <rPr>
            <sz val="8"/>
            <color indexed="81"/>
            <rFont val="Tahoma"/>
          </rPr>
          <t xml:space="preserve">REGISTRE LA MODALIDAD DE ADQUISICION DEL  BIEN O SERVICIO SI ES A TRAVES DE CONTRATACION DIRECTA O PROCESO LICITATORIO.
</t>
        </r>
      </text>
    </comment>
    <comment ref="I6" authorId="0" shapeId="0" xr:uid="{00000000-0006-0000-0700-000005000000}">
      <text>
        <r>
          <rPr>
            <sz val="8"/>
            <color indexed="81"/>
            <rFont val="Tahoma"/>
          </rPr>
          <t xml:space="preserve">REGISTRE LAS FECHAS DIAS Y MESES EN QUE  SE PRETENDE ADQUIRIR EL BIEN O SERVICIO.
</t>
        </r>
      </text>
    </comment>
    <comment ref="C7" authorId="0" shapeId="0" xr:uid="{00000000-0006-0000-0700-000006000000}">
      <text>
        <r>
          <rPr>
            <sz val="8"/>
            <color indexed="81"/>
            <rFont val="Tahoma"/>
          </rPr>
          <t xml:space="preserve">REGISTRE LA UNIDAD DE MEDIDA SE LE LITROS, MTS, UNIDADES, HORAS, DIAS, MENSUALIDAD Y ANUALIDAD.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Movil</author>
  </authors>
  <commentList>
    <comment ref="C8" authorId="0" shapeId="0" xr:uid="{00000000-0006-0000-0C00-000001000000}">
      <text>
        <r>
          <rPr>
            <b/>
            <sz val="8"/>
            <color indexed="81"/>
            <rFont val="Tahoma"/>
            <family val="2"/>
          </rPr>
          <t>Mov:NOMBRE DEL RUBRO DEL GASTO</t>
        </r>
      </text>
    </comment>
  </commentList>
</comments>
</file>

<file path=xl/sharedStrings.xml><?xml version="1.0" encoding="utf-8"?>
<sst xmlns="http://schemas.openxmlformats.org/spreadsheetml/2006/main" count="2029" uniqueCount="846">
  <si>
    <t>Agenda y Manual de Convivencia</t>
  </si>
  <si>
    <t>Otros Materiales y Suministros</t>
  </si>
  <si>
    <t>Vigencia</t>
  </si>
  <si>
    <t>Localidad</t>
  </si>
  <si>
    <t>0-Ninguno</t>
  </si>
  <si>
    <t>1-ABN AMRO BANK</t>
  </si>
  <si>
    <t>2-AHORRAMAS</t>
  </si>
  <si>
    <t>3-ALIADAS</t>
  </si>
  <si>
    <t>4-ALIANZA</t>
  </si>
  <si>
    <t>5-ANDES</t>
  </si>
  <si>
    <t>6-ANDINA</t>
  </si>
  <si>
    <t>7-ANDINO</t>
  </si>
  <si>
    <t>8-ANGLO AMERICANO</t>
  </si>
  <si>
    <t>9-ANGLO COLOMBIANO</t>
  </si>
  <si>
    <t>10-ARFIN S.A.</t>
  </si>
  <si>
    <t>11-B.C.H. BANCO</t>
  </si>
  <si>
    <t>12-B.C.H. CAV</t>
  </si>
  <si>
    <t>CENTRO EDUCATIVO DISTRITAL</t>
  </si>
  <si>
    <t>13-BANCAFE</t>
  </si>
  <si>
    <t>14-BANCAFE</t>
  </si>
  <si>
    <t>15-BANCO AGRARIO</t>
  </si>
  <si>
    <t>16-BANCO DEL COMERCIO EXTERIOR</t>
  </si>
  <si>
    <t>17-BANCOLOMBIA</t>
  </si>
  <si>
    <t>18-BANCOOP</t>
  </si>
  <si>
    <t>19-BANK BOSTON</t>
  </si>
  <si>
    <t>20-BANK BOSTON TRUST</t>
  </si>
  <si>
    <t>CONCEPTO</t>
  </si>
  <si>
    <t>21-BANK OF AMERICA</t>
  </si>
  <si>
    <t>22-BERMUDEZ Y VALENZUELA</t>
  </si>
  <si>
    <t>23-BERMUDEZ Y VALENZUELA</t>
  </si>
  <si>
    <t>24-BOGOTA</t>
  </si>
  <si>
    <t>25-BOGOTA</t>
  </si>
  <si>
    <t>26-CACERES Y FERRO</t>
  </si>
  <si>
    <t>27-CAJA SOCIAL</t>
  </si>
  <si>
    <t>28-CARVAJAL</t>
  </si>
  <si>
    <t>29-CITIBANK</t>
  </si>
  <si>
    <t>30-COLMENA</t>
  </si>
  <si>
    <t>31-COLMENA</t>
  </si>
  <si>
    <t>32-COLOMBIA</t>
  </si>
  <si>
    <t>33-COLOMBIANA</t>
  </si>
  <si>
    <t>34-COLPATRIA</t>
  </si>
  <si>
    <t>Derechos de Grado</t>
  </si>
  <si>
    <t>35-COLTEFINANCIERA</t>
  </si>
  <si>
    <t>36-COMERCIA</t>
  </si>
  <si>
    <t>37-COMPARTIR</t>
  </si>
  <si>
    <t>38-CONAVI</t>
  </si>
  <si>
    <t>39-CONCASA</t>
  </si>
  <si>
    <t>40-CONFINANCIERA</t>
  </si>
  <si>
    <t>41-COOPCENTRAL</t>
  </si>
  <si>
    <t>42-COOPDESARROLLO</t>
  </si>
  <si>
    <t>43-CORFES</t>
  </si>
  <si>
    <t>44-CORFIBOYACA</t>
  </si>
  <si>
    <t>45-CORFICOLOMBIANA</t>
  </si>
  <si>
    <t>46-CORFIESTADO</t>
  </si>
  <si>
    <t>47-CORFIGAN</t>
  </si>
  <si>
    <t>48-CORFINORTE</t>
  </si>
  <si>
    <t>49-CORFINSURA</t>
  </si>
  <si>
    <t>50-CORFIPACIFICO</t>
  </si>
  <si>
    <t>51-CORFISANTANDER</t>
  </si>
  <si>
    <t>52-CORFITEQUENDAMA</t>
  </si>
  <si>
    <t>TRANSFERENCIAS</t>
  </si>
  <si>
    <t>53-CORFITOLIMA</t>
  </si>
  <si>
    <t>54-CRECER</t>
  </si>
  <si>
    <t>55-CREDINVER</t>
  </si>
  <si>
    <t>56-CREDITO</t>
  </si>
  <si>
    <t>57-CUFCO</t>
  </si>
  <si>
    <t>58-CUNDINAMARCA</t>
  </si>
  <si>
    <t>59-DANN FINANCIERA</t>
  </si>
  <si>
    <t>60-DAVIVIENDA</t>
  </si>
  <si>
    <t>61-DELTA BOLIVAR</t>
  </si>
  <si>
    <t>62-DESARROLLO</t>
  </si>
  <si>
    <t>63-DIAMANTE</t>
  </si>
  <si>
    <t>RECURSOS DE CAPITAL</t>
  </si>
  <si>
    <t>64-EQUILEASING</t>
  </si>
  <si>
    <t>65-ESTADO</t>
  </si>
  <si>
    <t>66-EUROLEASING</t>
  </si>
  <si>
    <t>67-EXTEBANDES</t>
  </si>
  <si>
    <t>68-FEN</t>
  </si>
  <si>
    <t>69-FES</t>
  </si>
  <si>
    <t>70-FIDUAGRARIA</t>
  </si>
  <si>
    <t>71-FIDUAMERIS</t>
  </si>
  <si>
    <t>72-FIDUANGLO</t>
  </si>
  <si>
    <t>73-FIDUBANCOOP</t>
  </si>
  <si>
    <t>74-FIDUBANDES</t>
  </si>
  <si>
    <t>75-FIDUCAFE</t>
  </si>
  <si>
    <t>76-FIDUCENTRAL</t>
  </si>
  <si>
    <t>77-FIDUCIAR</t>
  </si>
  <si>
    <t>78-FIDUCIARIA B.N.C.</t>
  </si>
  <si>
    <t>79-FIDUCIARIA BCA</t>
  </si>
  <si>
    <t>80-FIDUCIARIA BCN</t>
  </si>
  <si>
    <t>81-FIDUCIARIA COLMENA</t>
  </si>
  <si>
    <t>82-FIDUCOLDEX</t>
  </si>
  <si>
    <t>83-FIDUCOLOMBIA</t>
  </si>
  <si>
    <t>84-FIDUCOMERCIO</t>
  </si>
  <si>
    <t>85-FIDUCONAL</t>
  </si>
  <si>
    <t>86-FIDUCOR</t>
  </si>
  <si>
    <t>87-FIDUCREDITO</t>
  </si>
  <si>
    <t>88-FIDUEMPRESA</t>
  </si>
  <si>
    <t>89-FIDUFES</t>
  </si>
  <si>
    <t>90-FIDUGAN</t>
  </si>
  <si>
    <t>91-FIDUIFI</t>
  </si>
  <si>
    <t>92-FIDUPACIFICO</t>
  </si>
  <si>
    <t>93-FIDUPETROL</t>
  </si>
  <si>
    <t>94-FIDUSELFIN</t>
  </si>
  <si>
    <t>95-FIDUSKANDIA</t>
  </si>
  <si>
    <t>96-FIDUSUPERIOR</t>
  </si>
  <si>
    <t>97-FIDUTOLIMA</t>
  </si>
  <si>
    <t>98-FIDUTOTAL</t>
  </si>
  <si>
    <t>99-FIDUVALLE</t>
  </si>
  <si>
    <t>100-FINAGRO</t>
  </si>
  <si>
    <t>101-FINAMERICA</t>
  </si>
  <si>
    <t>102-FINANCALDAS</t>
  </si>
  <si>
    <t>103-FINANCIERA CORONA</t>
  </si>
  <si>
    <t>104-FINANCIERA INTERNACIONAL</t>
  </si>
  <si>
    <t>105-FINANCIERA TELEYA</t>
  </si>
  <si>
    <t>106-FINANCORP</t>
  </si>
  <si>
    <t>107-FINANSA</t>
  </si>
  <si>
    <t>108-FINANSOL</t>
  </si>
  <si>
    <t>109-FINANZA</t>
  </si>
  <si>
    <t>110-FINANZAS Y PROYECTOS</t>
  </si>
  <si>
    <t>111-FINDESARROLLO</t>
  </si>
  <si>
    <t>112-FINDETER</t>
  </si>
  <si>
    <t>113-FINEVESA</t>
  </si>
  <si>
    <t>114-FINSOCIAL</t>
  </si>
  <si>
    <t>115-FONADE</t>
  </si>
  <si>
    <t>116-G.M.A.C. DE COLOMBIA</t>
  </si>
  <si>
    <t>117-GANADERO</t>
  </si>
  <si>
    <t>118-GLOBAL</t>
  </si>
  <si>
    <t>119-GRANAHORRAR</t>
  </si>
  <si>
    <t>120-GRANFIDUCIARIA</t>
  </si>
  <si>
    <t>121-ICETEX</t>
  </si>
  <si>
    <t>122-IFI</t>
  </si>
  <si>
    <t>123-INDUFINANCIERA</t>
  </si>
  <si>
    <t>124-ING BARINGS</t>
  </si>
  <si>
    <t>125-INTERBANCO</t>
  </si>
  <si>
    <t>126-INTERCONTINENTAL</t>
  </si>
  <si>
    <t>127-INTERNACIONAL</t>
  </si>
  <si>
    <t>128-INVERCREDITO</t>
  </si>
  <si>
    <t>129-INVERSORA</t>
  </si>
  <si>
    <t>130-INVERSORA PICHINCHA</t>
  </si>
  <si>
    <t>131-LA REGIONAL</t>
  </si>
  <si>
    <t>132-LAS VILLAS</t>
  </si>
  <si>
    <t>133-LATINOAMERICANA</t>
  </si>
  <si>
    <t>134-LEASAMERIS  S.A.</t>
  </si>
  <si>
    <t>135-LEASING  DEL VALLE</t>
  </si>
  <si>
    <t>136-LEASING ALIADAS</t>
  </si>
  <si>
    <t>137-LEASING BCA</t>
  </si>
  <si>
    <t>138-LEASING BOGOTA</t>
  </si>
  <si>
    <t>139-LEASING BOLIVAR</t>
  </si>
  <si>
    <t>140-LEASING BOYACA</t>
  </si>
  <si>
    <t>141-LEASING CALDAS</t>
  </si>
  <si>
    <t>142-LEASING CAPITAL</t>
  </si>
  <si>
    <t>143-LEASING CITIBANK</t>
  </si>
  <si>
    <t>144-LEASING COLMENA</t>
  </si>
  <si>
    <t>145-LEASING COLPATRIA</t>
  </si>
  <si>
    <t>146-LEASING COLVALORES</t>
  </si>
  <si>
    <t>147-LEASING DE COMERCIO</t>
  </si>
  <si>
    <t>148-LEASING DE CREDITO</t>
  </si>
  <si>
    <t>149-LEASING DEL VALLE</t>
  </si>
  <si>
    <t>150-LEASING FENIX</t>
  </si>
  <si>
    <t>151-LEASING FES</t>
  </si>
  <si>
    <t>152-LEASING GANADERO</t>
  </si>
  <si>
    <t>153-LEASING GRANCOLOMBIANA</t>
  </si>
  <si>
    <t>154-LEASING IFI</t>
  </si>
  <si>
    <t>155-LEASING INTERNACIONAL</t>
  </si>
  <si>
    <t>156-LEASING LA ANDINA</t>
  </si>
  <si>
    <t>157-LEASING MUNDIAL</t>
  </si>
  <si>
    <t>158-LEASING OCCIDENTE</t>
  </si>
  <si>
    <t>159-LEASING PACIFICO</t>
  </si>
  <si>
    <t>160-LEASING PATRIMONIO</t>
  </si>
  <si>
    <t>161-LEASING POPULAR</t>
  </si>
  <si>
    <t>162-LEASING PORVENIR</t>
  </si>
  <si>
    <t>163-LEASING PROGRESO</t>
  </si>
  <si>
    <t>164-LEASING SANTANDER</t>
  </si>
  <si>
    <t>165-LEASING SELFIN</t>
  </si>
  <si>
    <t>166-LEASING SUPERIOR</t>
  </si>
  <si>
    <t>167-MAZDACREDITO</t>
  </si>
  <si>
    <t>168-MERCANTIL</t>
  </si>
  <si>
    <t>169-MULTIFINANCIERA</t>
  </si>
  <si>
    <t>170-MULTILEASING</t>
  </si>
  <si>
    <t>171-NACIONAL DEL COMERCIO</t>
  </si>
  <si>
    <t>172-OCCIDENTE</t>
  </si>
  <si>
    <t>173-OCCIDENTE</t>
  </si>
  <si>
    <t>174-OCCIDENTE</t>
  </si>
  <si>
    <t>175-ORION</t>
  </si>
  <si>
    <t>176-PACIFICO</t>
  </si>
  <si>
    <t>177-POPULAR</t>
  </si>
  <si>
    <t>178-PREVISORA</t>
  </si>
  <si>
    <t>179-PROGRESO</t>
  </si>
  <si>
    <t>180-REAL DE COLOMBIA</t>
  </si>
  <si>
    <t>181-SANTANDER</t>
  </si>
  <si>
    <t>182-SANTANDER</t>
  </si>
  <si>
    <t>183-SANTANDER INVESMENT TRUST</t>
  </si>
  <si>
    <t>184-SELFIN</t>
  </si>
  <si>
    <t>185-SERFINANZA</t>
  </si>
  <si>
    <t>186-STANDARD CHARTERED COLOMBIA</t>
  </si>
  <si>
    <t>187-SUDAMERIS</t>
  </si>
  <si>
    <t>188-SUFIBIC</t>
  </si>
  <si>
    <t>189-SUFINANCIAMIENTO</t>
  </si>
  <si>
    <t>190-SULEASING</t>
  </si>
  <si>
    <t>191-SUPERIOR</t>
  </si>
  <si>
    <t>192-TEQUENDAMA</t>
  </si>
  <si>
    <t>193-TEQUENDAMA</t>
  </si>
  <si>
    <t>194-TRANSLEASING</t>
  </si>
  <si>
    <t>195-TRANSPORTE</t>
  </si>
  <si>
    <t>196-U.C.N. FIDUCIARIA</t>
  </si>
  <si>
    <t>197-UCONAL</t>
  </si>
  <si>
    <t>198-ULTRA</t>
  </si>
  <si>
    <t>199-ULTRALEASING</t>
  </si>
  <si>
    <t>200-UNION</t>
  </si>
  <si>
    <t>201-UNION COLOMBIANO</t>
  </si>
  <si>
    <t>202-VALLE</t>
  </si>
  <si>
    <t>999-OTRAS</t>
  </si>
  <si>
    <t>Gastos de computador</t>
  </si>
  <si>
    <t>Gastos de transporte y comunicación</t>
  </si>
  <si>
    <t>Mantenimiento  de  la entidad</t>
  </si>
  <si>
    <t>Booleanos</t>
  </si>
  <si>
    <t>Tipo establecimiento</t>
  </si>
  <si>
    <t>Jornadas</t>
  </si>
  <si>
    <t>Entidad Financiera</t>
  </si>
  <si>
    <t>Sí</t>
  </si>
  <si>
    <t>1-Usaquén</t>
  </si>
  <si>
    <t>1-Completa</t>
  </si>
  <si>
    <t>1997 - I Semestre</t>
  </si>
  <si>
    <t>No</t>
  </si>
  <si>
    <t>2-Chapinero</t>
  </si>
  <si>
    <t>2-Mañana</t>
  </si>
  <si>
    <t>1997 - Año Completo</t>
  </si>
  <si>
    <t>CEDIT</t>
  </si>
  <si>
    <t>3-Santafé</t>
  </si>
  <si>
    <t>3-Completa y Mañana</t>
  </si>
  <si>
    <t>1998 - I Semestre</t>
  </si>
  <si>
    <t>CEDID</t>
  </si>
  <si>
    <t>4-San Cristóbal</t>
  </si>
  <si>
    <t>4-Tarde</t>
  </si>
  <si>
    <t>1998 - Año Completo</t>
  </si>
  <si>
    <t>5-Usme</t>
  </si>
  <si>
    <t>5-Completa y Tarde</t>
  </si>
  <si>
    <t>1999 - I Semestre</t>
  </si>
  <si>
    <t>6-Tunjuelito</t>
  </si>
  <si>
    <t>6-Mañana y Tarde</t>
  </si>
  <si>
    <t>1999 - Año Completo</t>
  </si>
  <si>
    <t>7-Bosa</t>
  </si>
  <si>
    <t>7-Completa, Mañana y Tarde</t>
  </si>
  <si>
    <t>2000 - I Semestre</t>
  </si>
  <si>
    <t>8-Kennedy</t>
  </si>
  <si>
    <t>8-Nocturna</t>
  </si>
  <si>
    <t>2000 - Año Completo</t>
  </si>
  <si>
    <t>9-Fontibón</t>
  </si>
  <si>
    <t>9-Completa y Nocturna</t>
  </si>
  <si>
    <t>2001 - I Semestre</t>
  </si>
  <si>
    <t>10-Engativá</t>
  </si>
  <si>
    <t>10-Mañana y Nocturna</t>
  </si>
  <si>
    <t>2001 - Año Completo</t>
  </si>
  <si>
    <t>11-Suba</t>
  </si>
  <si>
    <t>11-Completa, Mañana y Nocturna</t>
  </si>
  <si>
    <t>2002 - I Semestre</t>
  </si>
  <si>
    <t>12-Barrios Unidos</t>
  </si>
  <si>
    <t>12-Tarde y Nocturna</t>
  </si>
  <si>
    <t>2002 - Año Completo</t>
  </si>
  <si>
    <t>13-Teusaquillo</t>
  </si>
  <si>
    <t>13-Completa, Tarde y Nocturna</t>
  </si>
  <si>
    <t>2003 - I Semestre</t>
  </si>
  <si>
    <t>14-Los Mártires</t>
  </si>
  <si>
    <t>14-Mañana, Tarde y Nocturna</t>
  </si>
  <si>
    <t>2003 - Año Completo</t>
  </si>
  <si>
    <t>15-Antonio Nariño</t>
  </si>
  <si>
    <t>15-Completa, Mañana, Tarde y Nocturna</t>
  </si>
  <si>
    <t>2004 - I Semestre</t>
  </si>
  <si>
    <t>16-Puente Aranda</t>
  </si>
  <si>
    <t>16-Otra</t>
  </si>
  <si>
    <t>2004 - Año Completo</t>
  </si>
  <si>
    <t>17-La Candelaria</t>
  </si>
  <si>
    <t>17-Completa y otra</t>
  </si>
  <si>
    <t>2005 - I Semestre</t>
  </si>
  <si>
    <t>18-Rafael Uribe</t>
  </si>
  <si>
    <t>18-Mañana y otra</t>
  </si>
  <si>
    <t>2005 - Año Completo</t>
  </si>
  <si>
    <t>19-Ciudad Bolívar</t>
  </si>
  <si>
    <t>19-Completa, Mañana y Otra</t>
  </si>
  <si>
    <t>2006 - I Semestre</t>
  </si>
  <si>
    <t>20-San Juan de Sumapaz</t>
  </si>
  <si>
    <t>20-Tarde y otra</t>
  </si>
  <si>
    <t>2006 - Año Completo</t>
  </si>
  <si>
    <t>21-Completa, Tarde y Otra</t>
  </si>
  <si>
    <t>2007 - I Semestre</t>
  </si>
  <si>
    <t>22-Mañana, Tarde y otra</t>
  </si>
  <si>
    <t>2007 - Año Completo</t>
  </si>
  <si>
    <t>23-Completa, Mañana, Tarde y otra</t>
  </si>
  <si>
    <t>2008 - I Semestre</t>
  </si>
  <si>
    <t>24-Noctuna y otra</t>
  </si>
  <si>
    <t>2008 - Año Completo</t>
  </si>
  <si>
    <t>25-Completa, Nocturna y Otra</t>
  </si>
  <si>
    <t>2009 - I Semestre</t>
  </si>
  <si>
    <t>26-Mañana, Nocturna y Otra</t>
  </si>
  <si>
    <t>2009 - Año Completo</t>
  </si>
  <si>
    <t>2010 - I Semestre</t>
  </si>
  <si>
    <t>2010 - Año Completo</t>
  </si>
  <si>
    <t>2011 - I Semestre</t>
  </si>
  <si>
    <t>2011 - Año Completo</t>
  </si>
  <si>
    <t>2012 - I Semestre</t>
  </si>
  <si>
    <t>2012 - Año Completo</t>
  </si>
  <si>
    <t>2013 - I Semestre</t>
  </si>
  <si>
    <t>2013 - Año Completo</t>
  </si>
  <si>
    <t>2014 - I Semestre</t>
  </si>
  <si>
    <t>2014 - Año Completo</t>
  </si>
  <si>
    <t>2015 - I Semestre</t>
  </si>
  <si>
    <t>2015 - Año Completo</t>
  </si>
  <si>
    <t>INEM</t>
  </si>
  <si>
    <t>COLEGIO DISTRITAL</t>
  </si>
  <si>
    <t>ESCUELA DISTRITAL</t>
  </si>
  <si>
    <t>ESCUELA NACIONAL</t>
  </si>
  <si>
    <t>CENTRO EDUCATIVO NACIONAL</t>
  </si>
  <si>
    <t>LICEO NACIONAL</t>
  </si>
  <si>
    <t>CENT</t>
  </si>
  <si>
    <t>INSTITUTO TECNICO INDUSTRIAL</t>
  </si>
  <si>
    <t>UNIDAD DE EDUCACIÓN BÁSICA</t>
  </si>
  <si>
    <t>UNIDAD DE EDUCACIÓN BÁSICA Y MEDIA</t>
  </si>
  <si>
    <t>JARDIN INFANTIL NACIONAL</t>
  </si>
  <si>
    <t>INSTITUTO TECNICO DISTRITAL</t>
  </si>
  <si>
    <t>INSTITUTO TECNICO NACIONAL</t>
  </si>
  <si>
    <t>RECTOR - DIRECTOR ORDENADOR DEL GASTO</t>
  </si>
  <si>
    <t xml:space="preserve"> peso</t>
  </si>
  <si>
    <t xml:space="preserve"> pesos</t>
  </si>
  <si>
    <t xml:space="preserve"> centavo</t>
  </si>
  <si>
    <t xml:space="preserve"> centavos</t>
  </si>
  <si>
    <t xml:space="preserve"> M/L</t>
  </si>
  <si>
    <t xml:space="preserve"> mil</t>
  </si>
  <si>
    <t>Número</t>
  </si>
  <si>
    <t>Letras</t>
  </si>
  <si>
    <t xml:space="preserve"> </t>
  </si>
  <si>
    <t>un</t>
  </si>
  <si>
    <t>dos</t>
  </si>
  <si>
    <t>tres</t>
  </si>
  <si>
    <t>cuatro</t>
  </si>
  <si>
    <t>cinco</t>
  </si>
  <si>
    <t>seis</t>
  </si>
  <si>
    <t>siete</t>
  </si>
  <si>
    <t>ocho</t>
  </si>
  <si>
    <t>nueve</t>
  </si>
  <si>
    <t>diez</t>
  </si>
  <si>
    <t>once</t>
  </si>
  <si>
    <t>doce</t>
  </si>
  <si>
    <t>trece</t>
  </si>
  <si>
    <t>catorce</t>
  </si>
  <si>
    <t>quince</t>
  </si>
  <si>
    <t>dieciseis</t>
  </si>
  <si>
    <t>diecisiete</t>
  </si>
  <si>
    <t>dieciocho</t>
  </si>
  <si>
    <t>diecinueve</t>
  </si>
  <si>
    <t>Inscripción y partic. en competencias deport., culturales y científicas</t>
  </si>
  <si>
    <t>veinte</t>
  </si>
  <si>
    <t>treinta</t>
  </si>
  <si>
    <t>cuarenta</t>
  </si>
  <si>
    <t>cincuenta</t>
  </si>
  <si>
    <t>sesenta</t>
  </si>
  <si>
    <t>setenta</t>
  </si>
  <si>
    <t>ochenta</t>
  </si>
  <si>
    <t>noventa</t>
  </si>
  <si>
    <t xml:space="preserve">ciento </t>
  </si>
  <si>
    <t xml:space="preserve">doscientos </t>
  </si>
  <si>
    <t xml:space="preserve">trescientos </t>
  </si>
  <si>
    <t xml:space="preserve">cuatrocientos </t>
  </si>
  <si>
    <t xml:space="preserve">quinientos </t>
  </si>
  <si>
    <t xml:space="preserve">seisientos </t>
  </si>
  <si>
    <t xml:space="preserve">setecientos </t>
  </si>
  <si>
    <t xml:space="preserve">ochocientos </t>
  </si>
  <si>
    <t xml:space="preserve">novecientos </t>
  </si>
  <si>
    <t>mil</t>
  </si>
  <si>
    <t>un millón de</t>
  </si>
  <si>
    <t>Otros Impresos y Publicaciones</t>
  </si>
  <si>
    <t>Material Didáctico</t>
  </si>
  <si>
    <t>Salidas Pedagógicas</t>
  </si>
  <si>
    <t>Otras Actividades Cientificas.Deportivas y Culturales</t>
  </si>
  <si>
    <t>Sistematización de Boletines de Rendimiento Escolar</t>
  </si>
  <si>
    <t>Mantenimiento  de  Mobiliario y Equipo</t>
  </si>
  <si>
    <t>Energía</t>
  </si>
  <si>
    <t>Agua</t>
  </si>
  <si>
    <t>Teléfono</t>
  </si>
  <si>
    <t>No. 4.Aprovechamiento  del Tiempo Libre</t>
  </si>
  <si>
    <t xml:space="preserve">No. 6.Compra Equipos Beneficio de los Estudiantes </t>
  </si>
  <si>
    <t>SGP</t>
  </si>
  <si>
    <t>TOTAL</t>
  </si>
  <si>
    <t>DISTRITO</t>
  </si>
  <si>
    <t>Meses</t>
  </si>
  <si>
    <t>Febrero</t>
  </si>
  <si>
    <t>Marzo</t>
  </si>
  <si>
    <t>Abril</t>
  </si>
  <si>
    <t>Mayo</t>
  </si>
  <si>
    <t>Junio</t>
  </si>
  <si>
    <t>Julio</t>
  </si>
  <si>
    <t>Agosto</t>
  </si>
  <si>
    <t>Septiembre</t>
  </si>
  <si>
    <t>Octubre</t>
  </si>
  <si>
    <t>Noviembre</t>
  </si>
  <si>
    <t>Diciembre</t>
  </si>
  <si>
    <t>SECRETARIA DE EDUCACIÓN</t>
  </si>
  <si>
    <t>En uso de sus  atribuciones legales, en especial, las conferidas por la ley 715 de 2001 y el Decreto 4791 de  2.008,  y</t>
  </si>
  <si>
    <t>CONSIDERANDO:</t>
  </si>
  <si>
    <t>1.-  Que para el buen funcionamiento del  Fondo,  se  hace necesario distribuir y aprobar el Plan General de Compras</t>
  </si>
  <si>
    <t xml:space="preserve">      requerimientos  de  cada  una  de  las  áreas académicas  y  dependencias  del  FSE,  que  sirvieron  de  soporte</t>
  </si>
  <si>
    <t xml:space="preserve">      para  la  elaboración  del  mismo  y   que   son  indispensables para el normal funcionamiento, y luego se debatió</t>
  </si>
  <si>
    <t xml:space="preserve">      ajustes necesarios.</t>
  </si>
  <si>
    <t>3.-  Que por unanimidad los miembros del Consejo Directivo aprobaron la distribución de las  partidas  presupuestales</t>
  </si>
  <si>
    <t xml:space="preserve">      propuestas.</t>
  </si>
  <si>
    <t>Con mérito en lo anteriormente expuesto, el Consejo Directivo,</t>
  </si>
  <si>
    <t>RESUELVE:</t>
  </si>
  <si>
    <t>MATERIALES Y SUMINISTROS</t>
  </si>
  <si>
    <t>COMUNIQUESE Y CUMPLASE</t>
  </si>
  <si>
    <t>TOTAL COMPRA EN PROYECTOS</t>
  </si>
  <si>
    <t>CANTIDAD</t>
  </si>
  <si>
    <t>Unidad</t>
  </si>
  <si>
    <t>COMPRA DE EQUIPO</t>
  </si>
  <si>
    <t xml:space="preserve">      asignadas   para   el   mantenimiento   de   la   entidad y mantenimiento del mobiliario y  equipo,   así  como  los</t>
  </si>
  <si>
    <t>TOTAL MANTENIMIENTO ENTIDAD</t>
  </si>
  <si>
    <t>TOTAL MANTENIMIENTO MOBILIARIO Y EQUIPO</t>
  </si>
  <si>
    <t xml:space="preserve">1.-  Que para el buen funcionamiento del  Fondo,  y la ejecución del presupuesto, se  hace necesario aprobar  el Plan </t>
  </si>
  <si>
    <t xml:space="preserve">      Consejo Directivo para su estudio  y aprobación. También presento la distribución de las  partidas  presupuestales</t>
  </si>
  <si>
    <t xml:space="preserve">      asignadas en cada rubro ajustando su ejecución a las necesidades definidas  como  prioritarias, en  concordancia</t>
  </si>
  <si>
    <t xml:space="preserve">      con el Plan Operativo, Proyecto Educativo Institucional (PEI), Plan de Compras, Plan de Mantenimiento y el  Flujo</t>
  </si>
  <si>
    <t xml:space="preserve">      Caja y   que   son  indispensables para el normal funcionamiento, y luego  se  debatió  cada uno de los rubros del</t>
  </si>
  <si>
    <t>RUBRO</t>
  </si>
  <si>
    <t>PROCESO DE SELECCIÓN</t>
  </si>
  <si>
    <t>CODIGO</t>
  </si>
  <si>
    <t>RUBRO DEL GASTO</t>
  </si>
  <si>
    <t>FUENTES DE FINANCIACION</t>
  </si>
  <si>
    <t xml:space="preserve">OBJETO </t>
  </si>
  <si>
    <t>PROYECTO</t>
  </si>
  <si>
    <t>COMPONENTE</t>
  </si>
  <si>
    <t>META</t>
  </si>
  <si>
    <t>CLASE DE CONTRATO</t>
  </si>
  <si>
    <t xml:space="preserve">Nº DE CONTRATOS </t>
  </si>
  <si>
    <t>MONTO ESTIMADO</t>
  </si>
  <si>
    <t>PLAZO DE EJECUCION</t>
  </si>
  <si>
    <t>MES DE SOLICITUD</t>
  </si>
  <si>
    <t>MES DE INICIACION</t>
  </si>
  <si>
    <t xml:space="preserve">PRIORIDAD </t>
  </si>
  <si>
    <t>RECURSOS PROPIOS</t>
  </si>
  <si>
    <t xml:space="preserve">Honorarios Entidad                        </t>
  </si>
  <si>
    <t>-</t>
  </si>
  <si>
    <t>Mínima Cuantía</t>
  </si>
  <si>
    <t>PRESTACION DE SERVICIOS</t>
  </si>
  <si>
    <t>12 meses</t>
  </si>
  <si>
    <t>Enero</t>
  </si>
  <si>
    <t>ORDEN DE SUMINISTRO</t>
  </si>
  <si>
    <t>15 días</t>
  </si>
  <si>
    <t>2 meses</t>
  </si>
  <si>
    <t xml:space="preserve"> Mínima Cuantía</t>
  </si>
  <si>
    <t>1 mes</t>
  </si>
  <si>
    <t xml:space="preserve">Salida con los alumnos de acuerdo al proyecto aprobado por el consejo directivo Desarrollo de salidas pedagógicas </t>
  </si>
  <si>
    <t>No. 3, Medio Ambiente y Prevención de Desastres</t>
  </si>
  <si>
    <t>Compra de material para el desarrollo proyecto medio ambiente y prevención de desastres</t>
  </si>
  <si>
    <t>Medio Ambiente</t>
  </si>
  <si>
    <t>COMPRA DE MATERIAL</t>
  </si>
  <si>
    <t>ACTIVIDADES LUDICAS</t>
  </si>
  <si>
    <t>6 meses</t>
  </si>
  <si>
    <t>Compra de Equipos Beneficio de los Estudiantes</t>
  </si>
  <si>
    <t xml:space="preserve">TOTAL </t>
  </si>
  <si>
    <t>TOTAL PLAN DE CONTRATACION</t>
  </si>
  <si>
    <t>TOTAL CAJA MENOR</t>
  </si>
  <si>
    <t>SERVICIO PUBLICOS</t>
  </si>
  <si>
    <t>RELACION CAJA MENOR</t>
  </si>
  <si>
    <t>MONTO</t>
  </si>
  <si>
    <t>FUNTE</t>
  </si>
  <si>
    <t>Transferencia SED</t>
  </si>
  <si>
    <t>Gratuidad</t>
  </si>
  <si>
    <t>RELACION SERVICIOS PUBLICOS</t>
  </si>
  <si>
    <t>Recursos Propios</t>
  </si>
  <si>
    <t>Arrendamiento de bienes</t>
  </si>
  <si>
    <t>Gas</t>
  </si>
  <si>
    <t>Recursos de Capital</t>
  </si>
  <si>
    <t>Rendimientos financieros</t>
  </si>
  <si>
    <t>TOTAL PRESUPUESTO</t>
  </si>
  <si>
    <t>Transporte y Comunicación</t>
  </si>
  <si>
    <t>FUENTE</t>
  </si>
  <si>
    <t>DETALLE</t>
  </si>
  <si>
    <t>Ordenes de trabajo incluyendo materiales y mano de obra, para el mantenimiento preventivo y predictivo de la entidad</t>
  </si>
  <si>
    <t>Compra de materiales y servicios para el desarrollo de cuatro actividades lúdicas, para los estudiantes de primaria y secundaria de jornada mañana y tarde.</t>
  </si>
  <si>
    <t>Contratar el servicio de conferencias para alumnos, sobre el tema de educación sexual</t>
  </si>
  <si>
    <t xml:space="preserve">      Consejo Directivo para su estudio  y aprobación, así como la distribución  de  diferentes  partidas  presupuestales</t>
  </si>
  <si>
    <t xml:space="preserve">      asignadas para  servicios  personales, gastos  computador, transporte y comunicación, materiales y suministros,</t>
  </si>
  <si>
    <t xml:space="preserve">      impresos y publicaciones y gastos de inversión o proyectos de la institución, teniendo en cuenta las solicitudes o</t>
  </si>
  <si>
    <t xml:space="preserve">      para la elaboración  del   mismo, que son indispensables para  el  normal funcionamiento, y que luego se  debatió</t>
  </si>
  <si>
    <t>1.-  Que para el buen funcionamiento de la Institución, se hace necesario aprobar un  Plan General de Mantenimiento</t>
  </si>
  <si>
    <t xml:space="preserve">      Consejo Directivo para su estudio y aprobación, del cual hace parte la distribución de las partidas  presupuestales</t>
  </si>
  <si>
    <t>Mínima Cuantía - Convocatoria Interna</t>
  </si>
  <si>
    <t>Contraación Directa</t>
  </si>
  <si>
    <t>Compra de tintas para impresoras del área administrativa</t>
  </si>
  <si>
    <t>Compra de medios mágneticos de información.</t>
  </si>
  <si>
    <t>Servicios de Transporte para acarreo de elementos y otros</t>
  </si>
  <si>
    <t>N.A.</t>
  </si>
  <si>
    <t>2 Meses</t>
  </si>
  <si>
    <t>30 días</t>
  </si>
  <si>
    <t>Compra de textos para diferentes areas según programa</t>
  </si>
  <si>
    <t>Compra de peliculas y videos eduactivos</t>
  </si>
  <si>
    <t>20 días</t>
  </si>
  <si>
    <t>Legalización gastos bancarios primer trimestre</t>
  </si>
  <si>
    <t>2 días</t>
  </si>
  <si>
    <t>Legalización gastos bancarios segundo trimestre</t>
  </si>
  <si>
    <t>Legalización gastos bancarios tercer trimestre</t>
  </si>
  <si>
    <t>Legalización gastos bancarios cuarto trimestre</t>
  </si>
  <si>
    <t>Compra de elementos deportivos</t>
  </si>
  <si>
    <t>Compra materiales de trabajo alumnos, para laboratorios</t>
  </si>
  <si>
    <t>20  días</t>
  </si>
  <si>
    <t>Compra de calendario matemático, materiales para alumnos de preescolar y juegos de matematicas para tablero alumnos primaria</t>
  </si>
  <si>
    <t>Compra de papel para duplicación de guías y otros no previstos</t>
  </si>
  <si>
    <t>Compra de canastas y estibas para cuarto de refrigerios y otros no previstos</t>
  </si>
  <si>
    <t>Compra de utiles de escritorio, papelería, aseo y otros, según programa.</t>
  </si>
  <si>
    <t>Constratación transporte salidas pedagógicas y otras salidas no incluidas en plan, de acuerdo con requerimientos</t>
  </si>
  <si>
    <t>Realización de Actividades Culturales día del idioma y día del niño</t>
  </si>
  <si>
    <t>10 días</t>
  </si>
  <si>
    <t>Realización de Actividad Cultural día del alumno bachillerato.</t>
  </si>
  <si>
    <t>Adquisición elementos evento entrega de banderas y premiación deportiva</t>
  </si>
  <si>
    <t>Inscripción alumnos olimpiadas matemáticas</t>
  </si>
  <si>
    <t>5 meses</t>
  </si>
  <si>
    <t>Inscripción alumnos  prepración sacramentos religiosos</t>
  </si>
  <si>
    <t>Desarrollo de cuatro Actividades</t>
  </si>
  <si>
    <t>Desarrollo de conferencias</t>
  </si>
  <si>
    <t>Derechos Humanos y Conviviencai</t>
  </si>
  <si>
    <t>No  7. Formación de Valores- "Derechos humanos y convivencia"</t>
  </si>
  <si>
    <t>No. 8.  "Formación Tècnica y para el trabajo"</t>
  </si>
  <si>
    <t>Formación Técnica y para el trabajo</t>
  </si>
  <si>
    <t>TALLERES  Y OTROS</t>
  </si>
  <si>
    <t>Compra de elementos y  Servicios para el desarrollo de talleres y actividades sobre convivencia y tolerancia, para los estudiantes de primaria y secundaria de jornada mañana y tarde.</t>
  </si>
  <si>
    <t>Contar con equipos de técnología que facilite actividades</t>
  </si>
  <si>
    <t>Formar valores y lograr tolerancia para la sana convivencia de los alumnos</t>
  </si>
  <si>
    <t>No. 5. Educaciòn Sexual</t>
  </si>
  <si>
    <t>Lograr que los alumnos reconozcan la sexualidad de una manera sana</t>
  </si>
  <si>
    <t>Desarrollar actividades para que los alumnos aprendan a utilizar sutiempo libre</t>
  </si>
  <si>
    <t>Realizar trabajos pedagógicos que inviten al cuidado del Medio Ambiente</t>
  </si>
  <si>
    <t>PORDEN DE SUMINISTRO</t>
  </si>
  <si>
    <t xml:space="preserve">COMPRA DE MATERIALES </t>
  </si>
  <si>
    <t>Compra de material para el desarrollo de planes de mejorameinto</t>
  </si>
  <si>
    <t>Compra de software</t>
  </si>
  <si>
    <t xml:space="preserve">COMPRA DE EQUIPO </t>
  </si>
  <si>
    <t>Compra impresora para secretaría académica</t>
  </si>
  <si>
    <t>Febero</t>
  </si>
  <si>
    <t>Compra equipo de computo Unidad Básica de Atención niños especiales y portatil para uso general.</t>
  </si>
  <si>
    <t>Compra T.V., video Beam y grabadoras para uso general</t>
  </si>
  <si>
    <t xml:space="preserve">Compra de cartelera y muebles especiales para balones y mapas </t>
  </si>
  <si>
    <t>Compra de equipos para instalar sonido en sede B</t>
  </si>
  <si>
    <t>Compra de Video Beam de alto alcance y telón electrico para auditorio</t>
  </si>
  <si>
    <t>Mantenimiento muebles salones preescolar, mueble expresión y equipo tecnología</t>
  </si>
  <si>
    <t>Mantenimiento equipos aula de música y otras aulas y talleres</t>
  </si>
  <si>
    <t>Mantenimiento equipos de duplicación, audiovisuales y otros</t>
  </si>
  <si>
    <t>Mantenimiento muebles oficinas y otros no previstos</t>
  </si>
  <si>
    <t>Proceso fumigación, lavado tanques, control vectores y desinfección.</t>
  </si>
  <si>
    <t>ORDEN DE TRABAJO</t>
  </si>
  <si>
    <t>Juniio</t>
  </si>
  <si>
    <t>REPRESENTANTE PERSONAL DOCENTE 1</t>
  </si>
  <si>
    <t>REPRESENTANTE PERSONAL DOCENTE 2</t>
  </si>
  <si>
    <t>REPRESENTANTE PADRES DE FAMILIA 1</t>
  </si>
  <si>
    <t>REPRESENTANTE PADRES DE FAMILIA 2</t>
  </si>
  <si>
    <t>REPRESENTANTE PADRES DE FAMILIA  1</t>
  </si>
  <si>
    <t>REPRESENTANTE PADRES DE FAMILIA  2</t>
  </si>
  <si>
    <t>REPRESENTANTE EXALUMNOS</t>
  </si>
  <si>
    <t>REPRESENTANTE SECTOR PRODUCTIVO</t>
  </si>
  <si>
    <t>REPRESENTANTE ESTUDIANTES</t>
  </si>
  <si>
    <t xml:space="preserve">Que no se enmarquen dentro de los Rubros </t>
  </si>
  <si>
    <t>de Material Didáctico y Ütiles Escolares.</t>
  </si>
  <si>
    <t>ANEXO PLAN DE CONTRATACION</t>
  </si>
  <si>
    <t>ANEXO  No.</t>
  </si>
  <si>
    <t>REPRESENTANTE PERSONAL DOCENTE  2</t>
  </si>
  <si>
    <t>REPRESENTANTE PERSONAL DOCENTE  1</t>
  </si>
  <si>
    <t>Diseño, impresión y suministro paquetes de graduación y alquiler teatro</t>
  </si>
  <si>
    <t>Diseño e impresión períodico escolar</t>
  </si>
  <si>
    <t>No. 3. Medio Ambiente y Prevención de Desastres</t>
  </si>
  <si>
    <t>Contratar los servicios profesionales del contador vigencia 2014</t>
  </si>
  <si>
    <t>Contratar los servicios de sistematización y de digitación de boletines 2014</t>
  </si>
  <si>
    <t>Diseño, impresión y suministro de Agenda y/o manual de Convivencia Vigencia 2014</t>
  </si>
  <si>
    <t>GASTOS DE COMPUTADOR</t>
  </si>
  <si>
    <t>TOTAL ADQUISICION DE BIENES</t>
  </si>
  <si>
    <t>ARTICULO TERCERO:   Serán  responsables  de  dar  ejecución  correcta  al  Plan  de  Compras  el   Rector  y  el  Auxiliar  Administrativo con Funciones Financieras  y deberá sujetarse estrictamente a lo dispuesto en el estatuto contractual de la administración pública, cuando supere la cuantía de veinte (20) salarios mínimos legales mensuales vigentes. Si la cuantía es inferior se deben seguir los procedimientos establecidos en el reglamento expedido por el Consejo Directivo y en todo caso siguiendo los principios de transparencia, economía, publicidad y responsabilidad.</t>
  </si>
  <si>
    <t>ARTICULO CUARTO:  Para la ejecución del Plan de Compras se deberá evaluar la conveniencia de la adquisición del bien, servicio y/o inversión teniendo en cuenta:  1.- Justificación del requerimiento,  2.- Características, especificaciones, cantidades y condiciones particulares del bien o servicio, 3.- Análisis de conveniencia, disponibilidad de recursos, oportunidad y prioridad del gasto.</t>
  </si>
  <si>
    <t xml:space="preserve">      para la vigencia fiscal de  2015.</t>
  </si>
  <si>
    <t>2.-  Que el Rector (a) - Ordenador (a)  del Gasto, presentó  el  proyecto  de  presupuesto  para  la   vigencia   2015  al</t>
  </si>
  <si>
    <t xml:space="preserve">      cada uno de los rubros del Plan General de Mantenimiento para la vigencia fiscal del año 2015 y se realizaron los</t>
  </si>
  <si>
    <t>ARTICULO TERCERO: El presente acuerdo rige a partir de enero 1 de 2015.</t>
  </si>
  <si>
    <t xml:space="preserve">      de Contratación para la vigencia fiscal de  2015,  y</t>
  </si>
  <si>
    <t xml:space="preserve">      Plan de Contratación para la vigencia fiscal del año 2015  y  se  realizaron los ajustes necesarios.</t>
  </si>
  <si>
    <t>ARTICULO SEGUNDO:  Las fechas programadas en el plan de Contratación para la vigencia fiscal 2015, serán objeto de ajustes mensuales de acuerdo con las necesidades del FSE y el Flujo de Caja.</t>
  </si>
  <si>
    <t>PLAN GENERAL DE CONTRATACION VIGENCIA FISCAL 2015</t>
  </si>
  <si>
    <t>RIONEGRO, ANTIOQUIA</t>
  </si>
  <si>
    <t>PLAN GENERAL DE COMPRAS VIGENCIA FISCAL 2019</t>
  </si>
  <si>
    <t>VIGENCIA FISCAL  2019</t>
  </si>
  <si>
    <t>PLAN DE CONTRATACION VIGENCIA FISCAL 2019</t>
  </si>
  <si>
    <t>PLAN GENERAL DE MANTENIMIENTO VIGENCIA FISCAL 2019</t>
  </si>
  <si>
    <t>Fotocopias</t>
  </si>
  <si>
    <t>Impresos y Publicaciones</t>
  </si>
  <si>
    <t>Comunicaciones y Transporte</t>
  </si>
  <si>
    <t>Actividades Científicas, Culturales y Deportivas</t>
  </si>
  <si>
    <t>Servicios Públicos</t>
  </si>
  <si>
    <t>Actualización de Software</t>
  </si>
  <si>
    <t>Materiales y Suministros</t>
  </si>
  <si>
    <t>Elementos de Aseo</t>
  </si>
  <si>
    <t>Mantenimiento de Infraestructura</t>
  </si>
  <si>
    <t>Mantenimiento de Equipos</t>
  </si>
  <si>
    <t>Compra de Muebles y Enseres de Oficina</t>
  </si>
  <si>
    <t>ARTICULO TERCERO: El presente acuerdo rige a partir de enero 1 de 2019</t>
  </si>
  <si>
    <t>Gastos financieros</t>
  </si>
  <si>
    <t>Periodicos y revistas</t>
  </si>
  <si>
    <t>Honorarios</t>
  </si>
  <si>
    <t>CANTIDAD DE BIENES Y SERVICIOS ADQUIRIDOS Y PRESTADOS</t>
  </si>
  <si>
    <t>PRECIO UNITARIO, PROMEDIO DEL BIEN O SERVICIO ADQUIRIDO</t>
  </si>
  <si>
    <t>VALOR TOTAL PROMEDIO DE UNIDAD BIEN O SERVICIO ADQUIRIDO</t>
  </si>
  <si>
    <t>RUBRO PRESUPUESTAL AFECTADO</t>
  </si>
  <si>
    <t>PERIODO DE ADQUISICION BIENES O SERVICIOS</t>
  </si>
  <si>
    <t>UNIDAD DE MEDIDA</t>
  </si>
  <si>
    <t xml:space="preserve">DESCRIPCIÓN DEL BIEN O SERVICIO ADQUIRIDO O PRESTADO </t>
  </si>
  <si>
    <t>PLAN GENERAL DE COMPRAS</t>
  </si>
  <si>
    <t>Contratación directa</t>
  </si>
  <si>
    <t>Fotocopias proyectos pedagógicos institucionales y procesos de la gestión directiva, administrativa, académica y comunitaria</t>
  </si>
  <si>
    <t>MODALIDAD DE ADQUISICION DE BIENES O SERVICIOS</t>
  </si>
  <si>
    <t>Febrero - Noviembre</t>
  </si>
  <si>
    <t>SECRETARIA DE EDUCACIÓN DE RIONEGRO</t>
  </si>
  <si>
    <t>Servicios profesionales de contadora</t>
  </si>
  <si>
    <t>Mensual</t>
  </si>
  <si>
    <t>Kit carpeta, diploma, acta de grado</t>
  </si>
  <si>
    <t>Pago de internet y teléfono</t>
  </si>
  <si>
    <t>Agendas, diarios de campo</t>
  </si>
  <si>
    <t>Visita universidades estudiantes de undécimo, proyecto de vida y orientación vocacional</t>
  </si>
  <si>
    <t>Visita feria del libro y bibliotecas medellín</t>
  </si>
  <si>
    <t>Pago licencia software master 2000</t>
  </si>
  <si>
    <t>Enero - Diciembre</t>
  </si>
  <si>
    <t>Botones y bandas para posesión gobierno escolar</t>
  </si>
  <si>
    <t>Botones estimulos Día del Idioma</t>
  </si>
  <si>
    <t>Botones dia ambiental</t>
  </si>
  <si>
    <t>Medallas premiación juegos interclase</t>
  </si>
  <si>
    <t>Medallas reconocimiento día de los mejores</t>
  </si>
  <si>
    <t>Botones grados institucionales</t>
  </si>
  <si>
    <t>Placas de reconocimiento grados institucionales</t>
  </si>
  <si>
    <t>Alquiler de tarima Antioqueñidad, PAZarte, dia de la juventud</t>
  </si>
  <si>
    <t>Paquete</t>
  </si>
  <si>
    <t>Trofeos de premiación juegos interclase</t>
  </si>
  <si>
    <t>Refrigerios deportistas para la fases de los juegos superate intercolegiados, PAZarte, dia deportivo, día de los mejores</t>
  </si>
  <si>
    <t>Detergente dersa</t>
  </si>
  <si>
    <t>kilos</t>
  </si>
  <si>
    <t>Hipoclorito 20% x 20 Litros</t>
  </si>
  <si>
    <t>Caneca</t>
  </si>
  <si>
    <t>Limpiador ambientador desifectante x 20 Litros</t>
  </si>
  <si>
    <t>Limpiavidrios x 20 Litros</t>
  </si>
  <si>
    <t>Jabón liquido de manos x 20 Litros</t>
  </si>
  <si>
    <t>Trapera pabilo bicolor x 350 gr</t>
  </si>
  <si>
    <t>Escoba TR suave</t>
  </si>
  <si>
    <t>Recogedores con banda</t>
  </si>
  <si>
    <t>Baldes x 12 Litros</t>
  </si>
  <si>
    <t>Guantes industriales calibre 35</t>
  </si>
  <si>
    <t>UNO A x 500 gr</t>
  </si>
  <si>
    <t xml:space="preserve">Jabón Rey </t>
  </si>
  <si>
    <t>Axion x 500 gr</t>
  </si>
  <si>
    <t>Paquetes bolsas papelera x100</t>
  </si>
  <si>
    <t>Paquete bolsa basura 26x40 por 100</t>
  </si>
  <si>
    <t>Cepillo de mano Nylon</t>
  </si>
  <si>
    <t>Cepillo de piso Nylon</t>
  </si>
  <si>
    <t>Dulce Abrigo limpiones</t>
  </si>
  <si>
    <t xml:space="preserve">Papel higiénico R2x400 mt </t>
  </si>
  <si>
    <t>Abril - Noviembre</t>
  </si>
  <si>
    <t xml:space="preserve">Abril </t>
  </si>
  <si>
    <t>Sonido actividades día del niño y jóven</t>
  </si>
  <si>
    <t>Abril y Octubre</t>
  </si>
  <si>
    <t>Resma repro carta X 75 Gr</t>
  </si>
  <si>
    <t>Resma repro oficio X 75 Gr</t>
  </si>
  <si>
    <t>Rollo Kraf 18 p x 182 mt x 5 Kilos</t>
  </si>
  <si>
    <t>Opalina 180 Gr Carta x100</t>
  </si>
  <si>
    <t>Cartulina bristol 70x100 Blanca</t>
  </si>
  <si>
    <t>Cartulina reflect 50x70 primavera</t>
  </si>
  <si>
    <t>Papel Bond 60 gr 70x100</t>
  </si>
  <si>
    <t>Cinta 24x20 Enmas SOCO</t>
  </si>
  <si>
    <t>Cinta Emp 48x100 40 mc</t>
  </si>
  <si>
    <t>Rollo quick cover x20 M transparente</t>
  </si>
  <si>
    <t>Rollo plasti pega x 20 M Color</t>
  </si>
  <si>
    <t xml:space="preserve">Marcador 360 Edding </t>
  </si>
  <si>
    <t>Tinta trazo borrable 500 Ml</t>
  </si>
  <si>
    <t>Silicona liquida x 500 Ml Tesa</t>
  </si>
  <si>
    <t>Marcador BIC permanente</t>
  </si>
  <si>
    <t xml:space="preserve">Folder colg azul </t>
  </si>
  <si>
    <t>Toner genérico hp 285/435/436</t>
  </si>
  <si>
    <t>botella</t>
  </si>
  <si>
    <t>Tinta epson 664/220/320/420</t>
  </si>
  <si>
    <t>Cartucho cannon 210/211</t>
  </si>
  <si>
    <t>Cartucho</t>
  </si>
  <si>
    <t>Caja</t>
  </si>
  <si>
    <t>Caja boligrafo off semigel 0.7 x 12</t>
  </si>
  <si>
    <t>Globo R12 Fashion x50</t>
  </si>
  <si>
    <t>Suscripción revista semana y semana educación</t>
  </si>
  <si>
    <t>Anual</t>
  </si>
  <si>
    <t>Chinchón colores x100</t>
  </si>
  <si>
    <t>Clip Mariposa 2x50 Triton</t>
  </si>
  <si>
    <t>Plastina de colores xcaja</t>
  </si>
  <si>
    <t>Pintucaritas colores</t>
  </si>
  <si>
    <t xml:space="preserve">Clip estándar metálico </t>
  </si>
  <si>
    <t>Tijeras multiusos</t>
  </si>
  <si>
    <t xml:space="preserve">Borrador plástico para tablero acrilico </t>
  </si>
  <si>
    <t>Chinche plastificado colores</t>
  </si>
  <si>
    <t>Cinta doble faz tesa</t>
  </si>
  <si>
    <t>Cinta correctora 5mm x 8m</t>
  </si>
  <si>
    <t>Cable HDMI 5m</t>
  </si>
  <si>
    <t>Set geométricos de reglas y compas  x 8 piezas</t>
  </si>
  <si>
    <t>Foamy 43x56</t>
  </si>
  <si>
    <t>Pliego</t>
  </si>
  <si>
    <t>Foamy escarcha 43x56</t>
  </si>
  <si>
    <t>Vinilo parchesito x Litro</t>
  </si>
  <si>
    <t>Litro</t>
  </si>
  <si>
    <t>Plumones parchesitos x 12</t>
  </si>
  <si>
    <t>Resaltador varios colores</t>
  </si>
  <si>
    <t>Lapices parchesitos x12</t>
  </si>
  <si>
    <t>Pliego de papel crepe</t>
  </si>
  <si>
    <t>Block Iris x35</t>
  </si>
  <si>
    <t>Flauta dulce</t>
  </si>
  <si>
    <t>Tinta china 12 cc</t>
  </si>
  <si>
    <t>Plastilina parchesitos x Kilo</t>
  </si>
  <si>
    <t>Kilo</t>
  </si>
  <si>
    <t>Pinceles diferentes números</t>
  </si>
  <si>
    <t>Mouse genericos usb</t>
  </si>
  <si>
    <t>Vinilo viniltex blanco x 5 galones</t>
  </si>
  <si>
    <t>Barniz brillante x 1 Gal</t>
  </si>
  <si>
    <t>Galón</t>
  </si>
  <si>
    <t>Thinner</t>
  </si>
  <si>
    <t>Brochas 1,2,3"</t>
  </si>
  <si>
    <t>Rodillo popular</t>
  </si>
  <si>
    <t>Espatulas</t>
  </si>
  <si>
    <t>Lija # 60, 220</t>
  </si>
  <si>
    <t>Lampara 2x18W Tubos led 1.2 m</t>
  </si>
  <si>
    <t>Tubo led vidrio 120 cm</t>
  </si>
  <si>
    <t>Bombillo Led 12 W 6500k</t>
  </si>
  <si>
    <t>Canaleta 20mm x 20 mm plástica x 2 m</t>
  </si>
  <si>
    <t>Angulos y accesorios PVC</t>
  </si>
  <si>
    <t xml:space="preserve">Tubo PVC Sanitaria x m </t>
  </si>
  <si>
    <t>Llave terminal</t>
  </si>
  <si>
    <t>Cerradura gato</t>
  </si>
  <si>
    <t>Cinta adhesiva cover stik 55 cm x 25 m</t>
  </si>
  <si>
    <t>Candado 70 mm</t>
  </si>
  <si>
    <t>Ácido muriárico 2000 ml</t>
  </si>
  <si>
    <t>Ácido Nitrico x 1000 ml</t>
  </si>
  <si>
    <t>Soda caustica x 500 g</t>
  </si>
  <si>
    <t>Barrena o sonda para destapar caños y sanitarios</t>
  </si>
  <si>
    <t>Accesorios para PVC</t>
  </si>
  <si>
    <t>Bulto</t>
  </si>
  <si>
    <t>Cemento blanco x Kg</t>
  </si>
  <si>
    <t>Cemento Gris x 50kg</t>
  </si>
  <si>
    <t>Teja de fibrocemento No 5</t>
  </si>
  <si>
    <t>Cortina enrollable blackout 2 m x 2.30 m</t>
  </si>
  <si>
    <t>Esmalte metal x galón</t>
  </si>
  <si>
    <t>Vidrios 1m x 1.20 m</t>
  </si>
  <si>
    <t>Tubo fluorecente 20000 h</t>
  </si>
  <si>
    <t>Mantenimiento y reparación de cuatro video proyectores</t>
  </si>
  <si>
    <t>Mantenimiento y reparación de equipos de computo</t>
  </si>
  <si>
    <t>Instalación barras paralelas sede principal</t>
  </si>
  <si>
    <t>Mantenimiento eléctrico, limpieza de tejados, goteras y canaletas, Sede principal, Maria Camila y Mampuesto</t>
  </si>
  <si>
    <t>Mantenimiento y reparación del sonido institucional</t>
  </si>
  <si>
    <t>Mantenimiento eléctrico sedes principal, Maria Camila, Mampuesto</t>
  </si>
  <si>
    <t>Enero - Febrero</t>
  </si>
  <si>
    <t>Adecuación infraestructura cuarto útil sede Maria Camila</t>
  </si>
  <si>
    <t>Telón eléctrico para video proyector</t>
  </si>
  <si>
    <t>Sillas, secretaria, rectoria, apoyo psicosocial</t>
  </si>
  <si>
    <t>Abril - Mayo</t>
  </si>
  <si>
    <t>Comisiones bancarias, tranferencias, chequeras</t>
  </si>
  <si>
    <t>Diccionario bilingüe norma</t>
  </si>
  <si>
    <t>Diccionario español norma</t>
  </si>
  <si>
    <t>Microscopios</t>
  </si>
  <si>
    <t>Colección de libros lectopolis y estrategias comunicativas</t>
  </si>
  <si>
    <t xml:space="preserve">Laberinto </t>
  </si>
  <si>
    <t xml:space="preserve">Circuito </t>
  </si>
  <si>
    <t xml:space="preserve">Juegos de encaje </t>
  </si>
  <si>
    <t xml:space="preserve">Torres de hanoi </t>
  </si>
  <si>
    <t xml:space="preserve">Tangram </t>
  </si>
  <si>
    <t>Regletas de cuisenaire</t>
  </si>
  <si>
    <t xml:space="preserve">Rompecabezas y secuencias </t>
  </si>
  <si>
    <t xml:space="preserve">Cuentos colección: Buenas Noches  </t>
  </si>
  <si>
    <t>Geoplanos de madera</t>
  </si>
  <si>
    <t>Papel celofán estampado</t>
  </si>
  <si>
    <t>Kit para tejer (Agujas, lana, hilos, aros, pinchos de madera)</t>
  </si>
  <si>
    <t>A. INFORMACIÓN GENERAL DE LA ENTIDAD</t>
  </si>
  <si>
    <t>Nombre</t>
  </si>
  <si>
    <t>Dirección</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</si>
  <si>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</si>
  <si>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</si>
  <si>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</si>
  <si>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</si>
  <si>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</si>
  <si>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</si>
  <si>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</si>
  <si>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</si>
  <si>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</si>
  <si>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</si>
  <si>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</si>
  <si>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</si>
  <si>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</si>
  <si>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</si>
  <si>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</si>
  <si>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</si>
  <si>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</si>
  <si>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</si>
  <si>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</si>
  <si>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</si>
  <si>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</si>
  <si>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11 meses</t>
  </si>
  <si>
    <t>C. NECESIDADES ADICIONALES</t>
  </si>
  <si>
    <t>Posibles códigos UNSPSC</t>
  </si>
  <si>
    <t>﻿841115</t>
  </si>
  <si>
    <t>ADQUISICIÓN DE SUMINISTROS PARA EL PROYECTO AMBIENTAL PRAE EN EL MARCO DEL CONVENIO PRODEPAZ-CORNARE-RIONEGRO</t>
  </si>
  <si>
    <t>TRANSPORTE ESCOLAR PARA SALIDAS PEDAGÓGICAS Y CULTURALES</t>
  </si>
  <si>
    <t>COMPRA Y/O MANTENIMIENTO DE PARQUES INFANTILES</t>
  </si>
  <si>
    <t>PROPIOS</t>
  </si>
  <si>
    <t>Régimen especial Decreto 1075 de 2015</t>
  </si>
  <si>
    <t>I.E. SAN ANTONIO</t>
  </si>
  <si>
    <t>CALLE 34 # 59-103 URBANIZACION GUALANDAY</t>
  </si>
  <si>
    <t>www.iesanantoniorionegro.edu.co</t>
  </si>
  <si>
    <t>3003248915-5616610</t>
  </si>
  <si>
    <t xml:space="preserve">Jhon Jairo Alzate Castaño
Rector 
Tel: 3003248915
rectoria@iesanantoniorionegro.edu.co
</t>
  </si>
  <si>
    <r>
      <t xml:space="preserve">MISION
</t>
    </r>
    <r>
      <rPr>
        <sz val="10"/>
        <color rgb="FF000000"/>
        <rFont val="Arial"/>
        <family val="2"/>
      </rPr>
      <t>La Institución Educativa San Antonio forma personas íntegras para que sean autónomas, felices y capaces
de enfrentarse a los retos de su entorno mediante el respeto a la diversidad, el desarrollo de habilidades
sociales y del pensamiento.</t>
    </r>
    <r>
      <rPr>
        <b/>
        <sz val="10"/>
        <color indexed="8"/>
        <rFont val="Arial"/>
        <family val="2"/>
      </rPr>
      <t xml:space="preserve">
VISIÓN
</t>
    </r>
    <r>
      <rPr>
        <sz val="10"/>
        <color rgb="FF000000"/>
        <rFont val="Arial"/>
        <family val="2"/>
      </rPr>
      <t xml:space="preserve">En el año 2022 la Institución Educativa San Antonio se destacará en la comunidad por sus prácticas
pedagógicas significativas, su calidad educativa y su aporte al desarrollo social y cultural del entorno.
</t>
    </r>
  </si>
  <si>
    <t xml:space="preserve">El principal objetivo del Plan Anual de Adquisiciones es permitir que la INSTITUCION EDUCATIVA SAN ANTONIO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</si>
  <si>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r>
      <t>Adquisición de bienes y servicios para ejecutar proyectos  transversales de la</t>
    </r>
    <r>
      <rPr>
        <b/>
        <sz val="11"/>
        <rFont val="Arial"/>
        <family val="2"/>
      </rPr>
      <t xml:space="preserve"> institucion educativa sanantonio, </t>
    </r>
    <r>
      <rPr>
        <sz val="10"/>
        <rFont val="Arial"/>
        <family val="2"/>
      </rPr>
      <t xml:space="preserve">además de los procesos de gestiones dentro del PEI. Asimismo, el fortalecimiento en dotación de materiales de consumo y didácticos para las sedes que nos permita ser una insitución innovadora en los procesos de formación de todos los integrantes de la comunidad educativa </t>
    </r>
  </si>
  <si>
    <t xml:space="preserve">SERVICIOS FOTOCOPIAS E IMPRESIONES QUE NECESITA LA INSTITUCION  DE DIFERENTES DOCUMENTOS INSTITUCIONALES, PARA EL CORRECTO FUNCIONAMIENTO DE LA I.E SAN ANTONIO </t>
  </si>
  <si>
    <t>﻿PRESTACIÓN DE SERVICIOS PROFESIONALES COMO CONTADORA EN LA INSTITUCIÓN EDUCATIVA SAN ANTONIO</t>
  </si>
  <si>
    <t>﻿COMPRA DE ELEMENTOS DE ASEO  PARA
DISTRIBUIR EN LAS TRES SEDES DE LA INSTITUCIÓN EDUCATIVA SAN ANTONIO</t>
  </si>
  <si>
    <t>SUMINISTRO DE REFRIGERIOS PARA LAS ACTIVIDADES CIENTIFICAS, CULTURALES Y DEPORTIVAS DE LOS ESTUDIANTES Y APOYO A PROYECTOS PEDAGÓGICOS TRANSVERSALES (DIA DE LOS
MEJORES, ANTIOQUEÑIDAD ENTRE OTROS)</t>
  </si>
  <si>
    <t>﻿SUMINISTROS DE DIPLOMAS Y ACTAS DE GRADO, DIARIOS DE CAMPO, PUBLICIDAD INSTITUCIONAL, BOTONES Y PLACAS DE RECONOCIMIENTO PARA LA INSTITUCIÓN EDUCATIVA SAN ANTONIO</t>
  </si>
  <si>
    <t>TIMBRE PARA CONTROLAR EL TIEMPO DE LA CLASES Y LOS DESCANSOS DE INSTITUCION EDUCATIVA SAN ANTONIO</t>
  </si>
  <si>
    <t>TROFEOS, MEDALLAS , PLACAS, BOTONES ENTRE OTROS PARA LAS CONDECORACIONES DE FIN DE AÑO</t>
  </si>
  <si>
    <t>NO</t>
  </si>
  <si>
    <t>1 MES</t>
  </si>
  <si>
    <t>PLAN ANUAL DE ADQUISICIONES 2023</t>
  </si>
  <si>
    <t>INVERSION EN INFRAESTRUCTURA</t>
  </si>
  <si>
    <t>PUERTA REJA PARA LA SEGURIDAD DE LA BILBLIOTECA Y LOS ELEMENTOS ELECTRONICOS Y SEGURIDAD DE EL RESTAURANTE</t>
  </si>
  <si>
    <t>MATERIAL DIDACTICO AREA DE MATEMATICA</t>
  </si>
  <si>
    <t>Enero del 2023</t>
  </si>
  <si>
    <t>20 dias</t>
  </si>
  <si>
    <t>marzo del 2023</t>
  </si>
  <si>
    <t>SILLAS UNIVERSITARIAS PARA LA DOTACION DE AULAS</t>
  </si>
  <si>
    <t>RENOVACIÓN DE LA LICENCIA MASTER 2000 PARA LA SISTEMATIZACIÓN DE LA INFORMACIÓN ACADÉMICA DE LA INSTITUCION EDUCATIVA SAN ANTONIO</t>
  </si>
  <si>
    <t>SEÑALIZACION DE LA PLANTA FISICA PARA LA SEGURIDAD DE LA COMUNIDAD EDUCATIVA DE I.E SAN ANTONIO</t>
  </si>
  <si>
    <t>SONIDO DE LA NUEVA PLANTA FISICA DE LA INSTITUCION PARA UNA MEJOR COMUNICACIÓN DE LA COMUNIDAD EDUCATIVA</t>
  </si>
  <si>
    <t xml:space="preserve">MATERIAL DIDACTICO AREA DE CIENCIAS NATURALES PARA MEJOAR LA CALIDAD DE LA EDUCACION EN LA INSTITUCION </t>
  </si>
  <si>
    <t>9 meses</t>
  </si>
  <si>
    <t>MANTENIMIENTO DE EQUIPOS DE COMPUTO PARA LAS SALAS DE SISTEMAS DE LA INSITUCION EDUCATIVA SAN ANTONIO</t>
  </si>
  <si>
    <t>OCTUBRE del 2023</t>
  </si>
  <si>
    <t>2 mes</t>
  </si>
  <si>
    <t>2 MESES</t>
  </si>
  <si>
    <t>MARZO del 2023</t>
  </si>
  <si>
    <t>INSTALACION DE CAMARAS PARA LA SEGURIDAD DE LA INSTiTUCION EDUCATIVA</t>
  </si>
  <si>
    <t xml:space="preserve">MANTENIMIENTO DE LOS POZOS SEPTICOS DE LAS SEDES SANTA TERESA Y VILACHUAGA (falta en el SECOP 2) </t>
  </si>
  <si>
    <t>COMPRA DE MATERIAL Y ELEMENTOS DE PAPELERIA Y OFICINA PARA LA INSTITUCION EDUCATIVA SAN ANTONIO.</t>
  </si>
  <si>
    <t>MANTENIMIENTO DE ZONAS VERDES DE LA INSTITUCION EDUCATIVA SAN ANTONIO</t>
  </si>
  <si>
    <t>COMPRA DE TONER PARA IMPRESORA PARA  PRESTAR UN BUEN SERVICIO A LA COMUNIDAD DE LA I.E SAN ANTONIO</t>
  </si>
  <si>
    <t>RECARGA DE TODOS LOS EXTINTORES DE LA INSTITUCION EDUCATIVA PARA LA SEGURIDAD DE RIESGO DE INCENDIO Y COMPRA DE OTROS ELEMENTOS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</si>
</sst>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164" formatCode="&quot;$&quot;#,##0.00;[Red]\-&quot;$&quot;#,##0.00"/>
    <numFmt numFmtId="165" formatCode="_-&quot;$&quot;* #,##0_-;\-&quot;$&quot;* #,##0_-;_-&quot;$&quot;* &quot;-&quot;_-;_-@_-"/>
    <numFmt numFmtId="166" formatCode="_(* #,##0_);_(* \(#,##0\);_(* &quot;-&quot;_);_(@_)"/>
    <numFmt numFmtId="167" formatCode="_(* #,##0.00_);_(* \(#,##0.00\);_(* &quot;-&quot;??_);_(@_)"/>
    <numFmt numFmtId="168" formatCode="_(* #,##0_);_(* \(#,##0\);_(* &quot;-&quot;??_);_(@_)"/>
    <numFmt numFmtId="169" formatCode="_ * #,##0.00_ ;_ * \-#,##0.00_ ;_ * &quot;-&quot;??_ ;_ @_ "/>
    <numFmt numFmtId="170" formatCode="[$$-240A]\ #,##0"/>
    <numFmt numFmtId="171" formatCode="_ * #,##0_ ;_ * \-#,##0_ ;_ * &quot;-&quot;??_ ;_ @_ "/>
    <numFmt numFmtId="172" formatCode="_(&quot;$&quot;\ * #,##0_);_(&quot;$&quot;\ * \(#,##0\);_(&quot;$&quot;\ * &quot;-&quot;??_);_(@_)"/>
    <numFmt numFmtId="173" formatCode="&quot;$&quot;\ #,##0.00"/>
  </numFmts>
  <fonts count="36" x14ac:knownFonts="1">
    <font>
      <sz val="10"/>
      <name val="Arial"/>
    </font>
    <font>
      <sz val="11"/>
      <color indexed="8"/>
      <name val="Calibri"/>
      <family val="2"/>
    </font>
    <font>
      <sz val="10"/>
      <name val="Arial"/>
      <family val="2"/>
    </font>
    <font>
      <sz val="8"/>
      <name val="Arial"/>
      <family val="2"/>
    </font>
    <font>
      <b/>
      <sz val="8"/>
      <name val="Arial"/>
      <family val="2"/>
    </font>
    <font>
      <b/>
      <sz val="10"/>
      <name val="Arial"/>
      <family val="2"/>
    </font>
    <font>
      <b/>
      <sz val="9"/>
      <name val="Arial"/>
      <family val="2"/>
    </font>
    <font>
      <sz val="11"/>
      <name val="Arial"/>
      <family val="2"/>
    </font>
    <font>
      <b/>
      <sz val="11"/>
      <name val="Arial"/>
      <family val="2"/>
    </font>
    <font>
      <b/>
      <sz val="12"/>
      <name val="Arial"/>
      <family val="2"/>
    </font>
    <font>
      <sz val="10"/>
      <color indexed="8"/>
      <name val="Arial"/>
      <family val="2"/>
    </font>
    <font>
      <b/>
      <sz val="14"/>
      <name val="Arial"/>
      <family val="2"/>
    </font>
    <font>
      <b/>
      <sz val="8"/>
      <color indexed="81"/>
      <name val="Tahoma"/>
      <family val="2"/>
    </font>
    <font>
      <b/>
      <sz val="20"/>
      <name val="Arial"/>
      <family val="2"/>
    </font>
    <font>
      <u/>
      <sz val="10"/>
      <name val="Arial"/>
      <family val="2"/>
    </font>
    <font>
      <b/>
      <sz val="16"/>
      <name val="Arial"/>
      <family val="2"/>
    </font>
    <font>
      <sz val="11"/>
      <color theme="1"/>
      <name val="Calibri"/>
      <family val="2"/>
      <scheme val="minor"/>
    </font>
    <font>
      <b/>
      <sz val="12"/>
      <color rgb="FFFF0000"/>
      <name val="Arial"/>
      <family val="2"/>
    </font>
    <font>
      <sz val="10"/>
      <color rgb="FFFF0000"/>
      <name val="Arial"/>
      <family val="2"/>
    </font>
    <font>
      <sz val="10"/>
      <color theme="0"/>
      <name val="Arial"/>
      <family val="2"/>
    </font>
    <font>
      <sz val="12"/>
      <color rgb="FFFF0000"/>
      <name val="Arial"/>
      <family val="2"/>
    </font>
    <font>
      <b/>
      <sz val="10"/>
      <color rgb="FFFF0000"/>
      <name val="Arial"/>
      <family val="2"/>
    </font>
    <font>
      <b/>
      <sz val="20"/>
      <color rgb="FF0000FF"/>
      <name val="Arial"/>
      <family val="2"/>
    </font>
    <font>
      <b/>
      <sz val="10"/>
      <color theme="0"/>
      <name val="Arial"/>
      <family val="2"/>
    </font>
    <font>
      <b/>
      <sz val="28"/>
      <color rgb="FFFF0000"/>
      <name val="Rockwell Extra Bold"/>
      <family val="1"/>
    </font>
    <font>
      <u/>
      <sz val="10"/>
      <color theme="10"/>
      <name val="Arial"/>
    </font>
    <font>
      <sz val="10"/>
      <color theme="1"/>
      <name val="Arial"/>
      <family val="2"/>
    </font>
    <font>
      <sz val="10"/>
      <name val="Arial"/>
    </font>
    <font>
      <sz val="8"/>
      <color indexed="81"/>
      <name val="Tahoma"/>
    </font>
    <font>
      <b/>
      <sz val="18"/>
      <name val="Arial"/>
      <family val="2"/>
    </font>
    <font>
      <sz val="11"/>
      <color theme="0"/>
      <name val="Calibri"/>
      <family val="2"/>
      <scheme val="minor"/>
    </font>
    <font>
      <u/>
      <sz val="10"/>
      <color theme="10"/>
      <name val="Arial"/>
      <family val="2"/>
    </font>
    <font>
      <b/>
      <sz val="10"/>
      <color theme="1"/>
      <name val="Arial"/>
      <family val="2"/>
    </font>
    <font>
      <b/>
      <sz val="10"/>
      <color indexed="8"/>
      <name val="Arial"/>
      <family val="2"/>
    </font>
    <font>
      <sz val="10"/>
      <color rgb="FF000000"/>
      <name val="Arial"/>
      <family val="2"/>
    </font>
    <font>
      <sz val="12"/>
      <name val="Arial"/>
      <family val="2"/>
    </font>
  </fonts>
  <fills count="13">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00FF"/>
        <bgColor indexed="64"/>
      </patternFill>
    </fill>
    <fill>
      <patternFill patternType="solid">
        <fgColor theme="5" tint="0.79998168889431442"/>
        <bgColor indexed="64"/>
      </patternFill>
    </fill>
    <fill>
      <patternFill patternType="solid">
        <fgColor theme="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0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8">
    <xf numFmtId="0" fontId="0" fillId="0" borderId="0"/>
    <xf numFmtId="167" fontId="2" fillId="0" borderId="0" applyFont="0" applyFill="0" applyBorder="0" applyAlignment="0" applyProtection="0"/>
    <xf numFmtId="167" fontId="1" fillId="0" borderId="0" applyFont="0" applyFill="0" applyBorder="0" applyAlignment="0" applyProtection="0"/>
    <xf numFmtId="169" fontId="2" fillId="0" borderId="0" applyFont="0" applyFill="0" applyBorder="0" applyAlignment="0" applyProtection="0"/>
    <xf numFmtId="0" fontId="16" fillId="0" borderId="0"/>
    <xf numFmtId="0" fontId="25" fillId="0" borderId="0" applyNumberFormat="0" applyFill="0" applyBorder="0" applyAlignment="0" applyProtection="0"/>
    <xf numFmtId="42" fontId="27" fillId="0" borderId="0" applyFont="0" applyFill="0" applyBorder="0" applyAlignment="0" applyProtection="0"/>
    <xf numFmtId="0" fontId="30" fillId="9" borderId="0" applyNumberFormat="0" applyBorder="0" applyAlignment="0" applyProtection="0"/>
  </cellStyleXfs>
  <cellXfs count="378">
    <xf numFmtId="0" fontId="0" fillId="0" borderId="0" xfId="0"/>
    <xf numFmtId="0" fontId="5" fillId="0" borderId="0" xfId="0" applyFont="1"/>
    <xf numFmtId="167" fontId="2" fillId="0" borderId="1" xfId="1" applyFont="1" applyFill="1" applyBorder="1"/>
    <xf numFmtId="0" fontId="0" fillId="0" borderId="1" xfId="0" applyBorder="1" applyAlignment="1">
      <alignment wrapText="1"/>
    </xf>
    <xf numFmtId="0" fontId="0" fillId="0" borderId="1" xfId="0" applyBorder="1"/>
    <xf numFmtId="2" fontId="0" fillId="0" borderId="1" xfId="0" applyNumberFormat="1" applyBorder="1"/>
    <xf numFmtId="1" fontId="0" fillId="0" borderId="1" xfId="0" applyNumberFormat="1" applyBorder="1"/>
    <xf numFmtId="0" fontId="0" fillId="0" borderId="1" xfId="0" applyBorder="1" applyAlignment="1">
      <alignment horizontal="left"/>
    </xf>
    <xf numFmtId="168" fontId="2" fillId="0" borderId="0" xfId="1" applyNumberFormat="1" applyFont="1"/>
    <xf numFmtId="0" fontId="0" fillId="0" borderId="0" xfId="0" applyAlignment="1">
      <alignment wrapText="1"/>
    </xf>
    <xf numFmtId="168" fontId="2" fillId="0" borderId="0" xfId="1" applyNumberFormat="1"/>
    <xf numFmtId="0" fontId="2" fillId="0" borderId="0" xfId="0" applyFont="1"/>
    <xf numFmtId="0" fontId="5" fillId="0" borderId="0" xfId="0" applyFont="1" applyAlignment="1">
      <alignment horizontal="center"/>
    </xf>
    <xf numFmtId="0" fontId="0" fillId="0" borderId="0" xfId="0" applyAlignment="1">
      <alignment horizontal="justify" vertical="justify" wrapText="1"/>
    </xf>
    <xf numFmtId="3" fontId="5" fillId="0" borderId="0" xfId="0" applyNumberFormat="1" applyFont="1"/>
    <xf numFmtId="170" fontId="5" fillId="0" borderId="0" xfId="0" applyNumberFormat="1" applyFont="1"/>
    <xf numFmtId="3" fontId="2" fillId="0" borderId="0" xfId="0" applyNumberFormat="1" applyFont="1"/>
    <xf numFmtId="0" fontId="2" fillId="4" borderId="9" xfId="4" applyFont="1" applyFill="1" applyBorder="1"/>
    <xf numFmtId="0" fontId="5" fillId="2" borderId="10" xfId="4" applyFont="1" applyFill="1" applyBorder="1" applyAlignment="1">
      <alignment horizontal="center" vertical="center"/>
    </xf>
    <xf numFmtId="0" fontId="2" fillId="0" borderId="0" xfId="4" applyFont="1"/>
    <xf numFmtId="0" fontId="5" fillId="4" borderId="11" xfId="4" applyFont="1" applyFill="1" applyBorder="1"/>
    <xf numFmtId="0" fontId="5" fillId="4" borderId="12" xfId="4" applyFont="1" applyFill="1" applyBorder="1"/>
    <xf numFmtId="0" fontId="2" fillId="2" borderId="13" xfId="4" applyFont="1" applyFill="1" applyBorder="1" applyAlignment="1">
      <alignment horizontal="center" vertical="center" wrapText="1"/>
    </xf>
    <xf numFmtId="166" fontId="2" fillId="5" borderId="6" xfId="4" applyNumberFormat="1" applyFont="1" applyFill="1" applyBorder="1" applyAlignment="1">
      <alignment horizontal="center" vertical="center"/>
    </xf>
    <xf numFmtId="0" fontId="18" fillId="5" borderId="0" xfId="4" applyFont="1" applyFill="1"/>
    <xf numFmtId="166" fontId="2" fillId="5" borderId="1" xfId="4" applyNumberFormat="1" applyFont="1" applyFill="1" applyBorder="1" applyAlignment="1">
      <alignment horizontal="center" vertical="center"/>
    </xf>
    <xf numFmtId="166" fontId="2" fillId="5" borderId="1" xfId="4" applyNumberFormat="1" applyFont="1" applyFill="1" applyBorder="1" applyAlignment="1">
      <alignment horizontal="justify" vertical="center"/>
    </xf>
    <xf numFmtId="166" fontId="2" fillId="5" borderId="1" xfId="4" applyNumberFormat="1" applyFont="1" applyFill="1" applyBorder="1" applyAlignment="1">
      <alignment horizontal="center" vertical="center" wrapText="1"/>
    </xf>
    <xf numFmtId="166" fontId="2" fillId="5" borderId="1" xfId="4" applyNumberFormat="1" applyFont="1" applyFill="1" applyBorder="1" applyAlignment="1">
      <alignment vertical="center"/>
    </xf>
    <xf numFmtId="166" fontId="2" fillId="5" borderId="2" xfId="4" applyNumberFormat="1" applyFont="1" applyFill="1" applyBorder="1" applyAlignment="1">
      <alignment horizontal="center" vertical="center"/>
    </xf>
    <xf numFmtId="166" fontId="2" fillId="5" borderId="8" xfId="4" applyNumberFormat="1" applyFont="1" applyFill="1" applyBorder="1" applyAlignment="1">
      <alignment horizontal="justify" vertical="center"/>
    </xf>
    <xf numFmtId="0" fontId="2" fillId="0" borderId="1" xfId="4" applyFont="1" applyBorder="1" applyAlignment="1">
      <alignment horizontal="left"/>
    </xf>
    <xf numFmtId="0" fontId="2" fillId="0" borderId="1" xfId="4" applyFont="1" applyBorder="1" applyAlignment="1">
      <alignment wrapText="1"/>
    </xf>
    <xf numFmtId="0" fontId="2" fillId="0" borderId="1" xfId="4" applyFont="1" applyBorder="1" applyAlignment="1">
      <alignment horizontal="left" wrapText="1"/>
    </xf>
    <xf numFmtId="0" fontId="9" fillId="5" borderId="0" xfId="4" applyFont="1" applyFill="1" applyAlignment="1">
      <alignment horizontal="justify" vertical="center"/>
    </xf>
    <xf numFmtId="0" fontId="9" fillId="5" borderId="0" xfId="4" applyFont="1" applyFill="1"/>
    <xf numFmtId="0" fontId="9" fillId="5" borderId="0" xfId="4" applyFont="1" applyFill="1" applyAlignment="1">
      <alignment horizontal="center" vertical="center"/>
    </xf>
    <xf numFmtId="0" fontId="9" fillId="5" borderId="0" xfId="4" applyFont="1" applyFill="1" applyAlignment="1">
      <alignment horizontal="center" vertical="center" wrapText="1"/>
    </xf>
    <xf numFmtId="0" fontId="9" fillId="5" borderId="0" xfId="4" applyFont="1" applyFill="1" applyAlignment="1">
      <alignment vertical="center"/>
    </xf>
    <xf numFmtId="0" fontId="17" fillId="5" borderId="0" xfId="4" applyFont="1" applyFill="1"/>
    <xf numFmtId="0" fontId="18" fillId="0" borderId="0" xfId="4" applyFont="1"/>
    <xf numFmtId="170" fontId="18" fillId="0" borderId="0" xfId="4" applyNumberFormat="1" applyFont="1"/>
    <xf numFmtId="0" fontId="18" fillId="0" borderId="0" xfId="4" applyFont="1" applyAlignment="1">
      <alignment horizontal="center" vertical="center"/>
    </xf>
    <xf numFmtId="170" fontId="2" fillId="0" borderId="0" xfId="4" applyNumberFormat="1" applyFont="1"/>
    <xf numFmtId="0" fontId="2" fillId="0" borderId="0" xfId="4" applyFont="1" applyAlignment="1">
      <alignment horizontal="center" vertical="center"/>
    </xf>
    <xf numFmtId="166" fontId="2" fillId="0" borderId="1" xfId="4" applyNumberFormat="1" applyFont="1" applyBorder="1"/>
    <xf numFmtId="0" fontId="2" fillId="0" borderId="1" xfId="4" applyFont="1" applyBorder="1"/>
    <xf numFmtId="0" fontId="5" fillId="0" borderId="0" xfId="4" applyFont="1"/>
    <xf numFmtId="166" fontId="2" fillId="0" borderId="0" xfId="4" applyNumberFormat="1" applyFont="1"/>
    <xf numFmtId="0" fontId="9" fillId="3" borderId="2" xfId="4" applyFont="1" applyFill="1" applyBorder="1" applyAlignment="1">
      <alignment horizontal="left" vertical="center"/>
    </xf>
    <xf numFmtId="0" fontId="9" fillId="3" borderId="8" xfId="4" applyFont="1" applyFill="1" applyBorder="1"/>
    <xf numFmtId="0" fontId="2" fillId="5" borderId="1" xfId="4" applyFont="1" applyFill="1" applyBorder="1" applyAlignment="1">
      <alignment horizontal="center" vertical="center"/>
    </xf>
    <xf numFmtId="0" fontId="5" fillId="4" borderId="14" xfId="4" applyFont="1" applyFill="1" applyBorder="1"/>
    <xf numFmtId="0" fontId="2" fillId="2" borderId="15" xfId="4" applyFont="1" applyFill="1" applyBorder="1" applyAlignment="1">
      <alignment horizontal="center" vertical="center" wrapText="1"/>
    </xf>
    <xf numFmtId="0" fontId="5" fillId="3" borderId="1" xfId="4" applyFont="1" applyFill="1" applyBorder="1"/>
    <xf numFmtId="0" fontId="5" fillId="3" borderId="1" xfId="4" applyFont="1" applyFill="1" applyBorder="1" applyAlignment="1">
      <alignment wrapText="1"/>
    </xf>
    <xf numFmtId="0" fontId="5" fillId="3" borderId="1" xfId="4" applyFont="1" applyFill="1" applyBorder="1" applyAlignment="1">
      <alignment horizontal="center" wrapText="1"/>
    </xf>
    <xf numFmtId="0" fontId="0" fillId="0" borderId="0" xfId="0" applyAlignment="1">
      <alignment horizontal="center"/>
    </xf>
    <xf numFmtId="0" fontId="0" fillId="0" borderId="0" xfId="0" applyAlignment="1">
      <alignment horizontal="left" vertical="justify" wrapText="1"/>
    </xf>
    <xf numFmtId="3" fontId="14" fillId="0" borderId="0" xfId="0" applyNumberFormat="1" applyFont="1"/>
    <xf numFmtId="166" fontId="2" fillId="0" borderId="1" xfId="4" applyNumberFormat="1" applyFont="1" applyBorder="1" applyAlignment="1">
      <alignment horizontal="center" vertical="center"/>
    </xf>
    <xf numFmtId="166" fontId="5" fillId="3" borderId="1" xfId="4" applyNumberFormat="1" applyFont="1" applyFill="1" applyBorder="1" applyAlignment="1">
      <alignment horizontal="center" vertical="center"/>
    </xf>
    <xf numFmtId="166" fontId="5" fillId="3" borderId="2" xfId="4" applyNumberFormat="1" applyFont="1" applyFill="1" applyBorder="1" applyAlignment="1">
      <alignment horizontal="center" vertical="center"/>
    </xf>
    <xf numFmtId="170" fontId="8" fillId="3" borderId="1" xfId="4" applyNumberFormat="1" applyFont="1" applyFill="1" applyBorder="1" applyAlignment="1">
      <alignment horizontal="right" vertical="center"/>
    </xf>
    <xf numFmtId="0" fontId="2" fillId="0" borderId="16" xfId="4" applyFont="1" applyBorder="1" applyAlignment="1">
      <alignment horizontal="left"/>
    </xf>
    <xf numFmtId="0" fontId="2" fillId="0" borderId="17" xfId="4" applyFont="1" applyBorder="1" applyAlignment="1">
      <alignment wrapText="1"/>
    </xf>
    <xf numFmtId="0" fontId="2" fillId="0" borderId="16" xfId="4" applyFont="1" applyBorder="1" applyAlignment="1">
      <alignment horizontal="left" vertical="center"/>
    </xf>
    <xf numFmtId="0" fontId="2" fillId="0" borderId="17" xfId="4" applyFont="1" applyBorder="1" applyAlignment="1">
      <alignment horizontal="left" vertical="center" wrapText="1"/>
    </xf>
    <xf numFmtId="166" fontId="2" fillId="0" borderId="17" xfId="4" applyNumberFormat="1" applyFont="1" applyBorder="1" applyAlignment="1">
      <alignment horizontal="justify" vertical="center"/>
    </xf>
    <xf numFmtId="166" fontId="2" fillId="0" borderId="16" xfId="4" applyNumberFormat="1" applyFont="1" applyBorder="1" applyAlignment="1">
      <alignment horizontal="justify" vertical="center"/>
    </xf>
    <xf numFmtId="166" fontId="2" fillId="0" borderId="1" xfId="4" applyNumberFormat="1" applyFont="1" applyBorder="1" applyAlignment="1">
      <alignment horizontal="center" vertical="center" wrapText="1"/>
    </xf>
    <xf numFmtId="166" fontId="2" fillId="0" borderId="16" xfId="4" applyNumberFormat="1" applyFont="1" applyBorder="1" applyAlignment="1">
      <alignment horizontal="center" vertical="center" wrapText="1"/>
    </xf>
    <xf numFmtId="0" fontId="2" fillId="0" borderId="1" xfId="4" applyFont="1" applyBorder="1" applyAlignment="1">
      <alignment horizontal="center" vertical="center"/>
    </xf>
    <xf numFmtId="166" fontId="2" fillId="0" borderId="6" xfId="4" applyNumberFormat="1" applyFont="1" applyBorder="1" applyAlignment="1">
      <alignment horizontal="center" vertical="center"/>
    </xf>
    <xf numFmtId="166" fontId="2" fillId="0" borderId="16" xfId="4" applyNumberFormat="1" applyFont="1" applyBorder="1" applyAlignment="1">
      <alignment vertical="center"/>
    </xf>
    <xf numFmtId="166" fontId="2" fillId="0" borderId="16" xfId="4" applyNumberFormat="1" applyFont="1" applyBorder="1" applyAlignment="1">
      <alignment horizontal="center" vertical="center"/>
    </xf>
    <xf numFmtId="0" fontId="2" fillId="0" borderId="16" xfId="4" applyFont="1" applyBorder="1" applyAlignment="1">
      <alignment horizontal="center" vertical="center"/>
    </xf>
    <xf numFmtId="1" fontId="18" fillId="0" borderId="0" xfId="4" applyNumberFormat="1" applyFont="1"/>
    <xf numFmtId="0" fontId="2" fillId="0" borderId="6" xfId="4" applyFont="1" applyBorder="1" applyAlignment="1">
      <alignment horizontal="left" vertical="center"/>
    </xf>
    <xf numFmtId="166" fontId="2" fillId="0" borderId="18" xfId="4" applyNumberFormat="1" applyFont="1" applyBorder="1" applyAlignment="1">
      <alignment horizontal="left" vertical="center" wrapText="1"/>
    </xf>
    <xf numFmtId="166" fontId="2" fillId="0" borderId="18" xfId="4" applyNumberFormat="1" applyFont="1" applyBorder="1" applyAlignment="1">
      <alignment horizontal="center" vertical="center"/>
    </xf>
    <xf numFmtId="166" fontId="2" fillId="0" borderId="18" xfId="4" applyNumberFormat="1" applyFont="1" applyBorder="1" applyAlignment="1">
      <alignment horizontal="justify" vertical="center"/>
    </xf>
    <xf numFmtId="166" fontId="2" fillId="0" borderId="6" xfId="4" applyNumberFormat="1" applyFont="1" applyBorder="1" applyAlignment="1">
      <alignment horizontal="justify" vertical="center"/>
    </xf>
    <xf numFmtId="166" fontId="2" fillId="0" borderId="19" xfId="4" applyNumberFormat="1" applyFont="1" applyBorder="1" applyAlignment="1">
      <alignment horizontal="center" vertical="center" wrapText="1"/>
    </xf>
    <xf numFmtId="166" fontId="2" fillId="0" borderId="6" xfId="4" applyNumberFormat="1" applyFont="1" applyBorder="1" applyAlignment="1">
      <alignment horizontal="center" vertical="center" wrapText="1"/>
    </xf>
    <xf numFmtId="0" fontId="2" fillId="0" borderId="6" xfId="4" applyFont="1" applyBorder="1" applyAlignment="1">
      <alignment horizontal="center" vertical="center"/>
    </xf>
    <xf numFmtId="166" fontId="2" fillId="0" borderId="6" xfId="4" applyNumberFormat="1" applyFont="1" applyBorder="1" applyAlignment="1">
      <alignment vertical="center"/>
    </xf>
    <xf numFmtId="166" fontId="2" fillId="0" borderId="5" xfId="4" applyNumberFormat="1" applyFont="1" applyBorder="1" applyAlignment="1">
      <alignment horizontal="center" vertical="center"/>
    </xf>
    <xf numFmtId="166" fontId="2" fillId="0" borderId="1" xfId="4" applyNumberFormat="1" applyFont="1" applyBorder="1" applyAlignment="1">
      <alignment horizontal="justify" vertical="center"/>
    </xf>
    <xf numFmtId="0" fontId="2" fillId="0" borderId="19" xfId="4" applyFont="1" applyBorder="1" applyAlignment="1">
      <alignment horizontal="center" vertical="center"/>
    </xf>
    <xf numFmtId="166" fontId="2" fillId="0" borderId="3" xfId="4" applyNumberFormat="1" applyFont="1" applyBorder="1" applyAlignment="1">
      <alignment horizontal="center" vertical="center"/>
    </xf>
    <xf numFmtId="0" fontId="2" fillId="0" borderId="1" xfId="4" applyFont="1" applyBorder="1" applyAlignment="1">
      <alignment horizontal="left" vertical="center" wrapText="1"/>
    </xf>
    <xf numFmtId="166" fontId="2" fillId="0" borderId="8" xfId="4" applyNumberFormat="1" applyFont="1" applyBorder="1" applyAlignment="1">
      <alignment horizontal="justify" vertical="center"/>
    </xf>
    <xf numFmtId="0" fontId="2" fillId="0" borderId="18" xfId="4" applyFont="1" applyBorder="1" applyAlignment="1">
      <alignment horizontal="left" vertical="center" wrapText="1"/>
    </xf>
    <xf numFmtId="0" fontId="2" fillId="0" borderId="1" xfId="4" applyFont="1" applyBorder="1" applyAlignment="1">
      <alignment horizontal="left" vertical="center"/>
    </xf>
    <xf numFmtId="166" fontId="2" fillId="0" borderId="8" xfId="4" applyNumberFormat="1" applyFont="1" applyBorder="1" applyAlignment="1">
      <alignment horizontal="left" vertical="center" wrapText="1"/>
    </xf>
    <xf numFmtId="166" fontId="2" fillId="0" borderId="1" xfId="4" applyNumberFormat="1" applyFont="1" applyBorder="1" applyAlignment="1">
      <alignment vertical="center"/>
    </xf>
    <xf numFmtId="166" fontId="2" fillId="0" borderId="2" xfId="4" applyNumberFormat="1" applyFont="1" applyBorder="1" applyAlignment="1">
      <alignment horizontal="center" vertical="center"/>
    </xf>
    <xf numFmtId="0" fontId="2" fillId="0" borderId="1" xfId="4" applyFont="1" applyBorder="1" applyAlignment="1">
      <alignment vertical="center"/>
    </xf>
    <xf numFmtId="0" fontId="2" fillId="0" borderId="8" xfId="4" applyFont="1" applyBorder="1" applyAlignment="1">
      <alignment wrapText="1"/>
    </xf>
    <xf numFmtId="166" fontId="2" fillId="0" borderId="1" xfId="4" applyNumberFormat="1" applyFont="1" applyBorder="1" applyAlignment="1">
      <alignment horizontal="center" vertical="top" wrapText="1"/>
    </xf>
    <xf numFmtId="166" fontId="9" fillId="5" borderId="0" xfId="4" applyNumberFormat="1" applyFont="1" applyFill="1" applyAlignment="1">
      <alignment horizontal="center" wrapText="1"/>
    </xf>
    <xf numFmtId="0" fontId="18" fillId="0" borderId="0" xfId="4" applyFont="1" applyAlignment="1">
      <alignment horizontal="center" wrapText="1"/>
    </xf>
    <xf numFmtId="0" fontId="2" fillId="0" borderId="0" xfId="4" applyFont="1" applyAlignment="1">
      <alignment horizontal="center" wrapText="1"/>
    </xf>
    <xf numFmtId="0" fontId="2" fillId="0" borderId="1" xfId="4" applyFont="1" applyBorder="1" applyAlignment="1">
      <alignment horizontal="center" wrapText="1"/>
    </xf>
    <xf numFmtId="0" fontId="2" fillId="0" borderId="8" xfId="4" applyFont="1" applyBorder="1" applyAlignment="1">
      <alignment horizontal="justify" vertical="center"/>
    </xf>
    <xf numFmtId="0" fontId="19" fillId="0" borderId="0" xfId="4" applyFont="1"/>
    <xf numFmtId="170" fontId="19" fillId="0" borderId="0" xfId="4" applyNumberFormat="1" applyFont="1"/>
    <xf numFmtId="0" fontId="2" fillId="0" borderId="0" xfId="0" applyFont="1" applyAlignment="1">
      <alignment horizontal="left" vertical="justify"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2" fillId="0" borderId="26" xfId="0" applyFont="1" applyBorder="1"/>
    <xf numFmtId="0" fontId="0" fillId="0" borderId="26" xfId="0" applyBorder="1"/>
    <xf numFmtId="0" fontId="0" fillId="0" borderId="27" xfId="0" applyBorder="1"/>
    <xf numFmtId="3" fontId="0" fillId="0" borderId="24" xfId="0" applyNumberFormat="1" applyBorder="1"/>
    <xf numFmtId="0" fontId="18" fillId="6" borderId="0" xfId="0" applyFont="1" applyFill="1"/>
    <xf numFmtId="0" fontId="0" fillId="0" borderId="0" xfId="0" applyAlignment="1">
      <alignment vertical="justify" wrapText="1"/>
    </xf>
    <xf numFmtId="0" fontId="5" fillId="0" borderId="26" xfId="0" applyFont="1" applyBorder="1"/>
    <xf numFmtId="3" fontId="5" fillId="0" borderId="26" xfId="0" applyNumberFormat="1" applyFont="1" applyBorder="1"/>
    <xf numFmtId="0" fontId="3" fillId="0" borderId="0" xfId="0" applyFont="1" applyAlignment="1">
      <alignment horizontal="center"/>
    </xf>
    <xf numFmtId="0" fontId="20" fillId="6" borderId="0" xfId="0" applyFont="1" applyFill="1"/>
    <xf numFmtId="0" fontId="22" fillId="0" borderId="42" xfId="0" applyFont="1" applyBorder="1"/>
    <xf numFmtId="0" fontId="2" fillId="0" borderId="1" xfId="4" applyFont="1" applyBorder="1" applyAlignment="1">
      <alignment horizontal="center" vertical="center" wrapText="1"/>
    </xf>
    <xf numFmtId="0" fontId="2" fillId="0" borderId="2" xfId="4" applyFont="1" applyBorder="1" applyAlignment="1">
      <alignment horizontal="center" vertical="center"/>
    </xf>
    <xf numFmtId="0" fontId="2" fillId="0" borderId="17" xfId="4" applyFont="1" applyBorder="1" applyAlignment="1">
      <alignment horizontal="justify" vertical="center"/>
    </xf>
    <xf numFmtId="0" fontId="2" fillId="0" borderId="16" xfId="4" applyFont="1" applyBorder="1" applyAlignment="1">
      <alignment horizontal="center" wrapText="1"/>
    </xf>
    <xf numFmtId="0" fontId="2" fillId="0" borderId="16" xfId="4" applyFont="1" applyBorder="1"/>
    <xf numFmtId="0" fontId="2" fillId="0" borderId="16" xfId="4" applyFont="1" applyBorder="1" applyAlignment="1">
      <alignment horizontal="center" vertical="center" wrapText="1"/>
    </xf>
    <xf numFmtId="0" fontId="2" fillId="0" borderId="16" xfId="4" applyFont="1" applyBorder="1" applyAlignment="1">
      <alignment vertical="center"/>
    </xf>
    <xf numFmtId="0" fontId="2" fillId="0" borderId="3" xfId="4" applyFont="1" applyBorder="1" applyAlignment="1">
      <alignment horizontal="center" vertical="center"/>
    </xf>
    <xf numFmtId="0" fontId="5" fillId="0" borderId="1" xfId="4" applyFont="1" applyBorder="1" applyAlignment="1">
      <alignment horizontal="center" wrapText="1"/>
    </xf>
    <xf numFmtId="166" fontId="5" fillId="3" borderId="1" xfId="4" applyNumberFormat="1" applyFont="1" applyFill="1" applyBorder="1"/>
    <xf numFmtId="0" fontId="5" fillId="0" borderId="1" xfId="4" applyFont="1" applyBorder="1"/>
    <xf numFmtId="171" fontId="21" fillId="5" borderId="0" xfId="0" applyNumberFormat="1" applyFont="1" applyFill="1"/>
    <xf numFmtId="0" fontId="18" fillId="5" borderId="0" xfId="0" applyFont="1" applyFill="1"/>
    <xf numFmtId="0" fontId="0" fillId="5" borderId="0" xfId="0" applyFill="1"/>
    <xf numFmtId="0" fontId="18" fillId="0" borderId="0" xfId="0" applyFont="1"/>
    <xf numFmtId="0" fontId="9" fillId="0" borderId="0" xfId="0" applyFont="1" applyAlignment="1">
      <alignment horizontal="center"/>
    </xf>
    <xf numFmtId="0" fontId="2" fillId="0" borderId="32" xfId="0" applyFont="1" applyBorder="1"/>
    <xf numFmtId="0" fontId="2" fillId="0" borderId="32" xfId="0" applyFont="1" applyBorder="1" applyAlignment="1">
      <alignment horizontal="center" vertical="center"/>
    </xf>
    <xf numFmtId="171" fontId="5" fillId="4" borderId="1" xfId="3" applyNumberFormat="1" applyFont="1" applyFill="1" applyBorder="1"/>
    <xf numFmtId="0" fontId="2" fillId="0" borderId="32" xfId="0" applyFont="1" applyBorder="1" applyAlignment="1">
      <alignment horizontal="center" vertical="center" wrapText="1"/>
    </xf>
    <xf numFmtId="165" fontId="2" fillId="0" borderId="1" xfId="0" applyNumberFormat="1" applyFont="1" applyBorder="1"/>
    <xf numFmtId="3" fontId="2" fillId="0" borderId="1" xfId="0" applyNumberFormat="1" applyFont="1" applyBorder="1"/>
    <xf numFmtId="3" fontId="2" fillId="4" borderId="1" xfId="0" applyNumberFormat="1" applyFont="1" applyFill="1" applyBorder="1"/>
    <xf numFmtId="0" fontId="2" fillId="4" borderId="32" xfId="0" applyFont="1" applyFill="1" applyBorder="1"/>
    <xf numFmtId="165" fontId="2" fillId="0" borderId="1" xfId="0" applyNumberFormat="1" applyFont="1" applyBorder="1" applyAlignment="1">
      <alignment horizontal="center"/>
    </xf>
    <xf numFmtId="0" fontId="2" fillId="4" borderId="1" xfId="0" applyFont="1" applyFill="1" applyBorder="1"/>
    <xf numFmtId="0" fontId="2" fillId="0" borderId="37" xfId="0" applyFont="1" applyBorder="1" applyAlignment="1">
      <alignment horizontal="center" vertical="center" wrapText="1"/>
    </xf>
    <xf numFmtId="42" fontId="2" fillId="0" borderId="1" xfId="6"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4" borderId="29" xfId="0" applyFont="1" applyFill="1" applyBorder="1" applyAlignment="1">
      <alignment horizontal="left" vertical="center"/>
    </xf>
    <xf numFmtId="0" fontId="2" fillId="4" borderId="35" xfId="0" applyFont="1" applyFill="1" applyBorder="1"/>
    <xf numFmtId="0" fontId="2" fillId="4" borderId="33" xfId="0" applyFont="1" applyFill="1" applyBorder="1"/>
    <xf numFmtId="0" fontId="2" fillId="0" borderId="1" xfId="0" applyFont="1" applyBorder="1"/>
    <xf numFmtId="42" fontId="2" fillId="0" borderId="1" xfId="6" applyFont="1" applyBorder="1" applyAlignment="1">
      <alignment horizontal="left" vertical="center"/>
    </xf>
    <xf numFmtId="0" fontId="10" fillId="0" borderId="28" xfId="0" applyFont="1" applyBorder="1" applyAlignment="1">
      <alignment horizontal="left" vertical="center" wrapText="1"/>
    </xf>
    <xf numFmtId="0" fontId="10" fillId="0" borderId="28" xfId="0" applyFont="1" applyBorder="1" applyAlignment="1">
      <alignment horizontal="left" vertical="center"/>
    </xf>
    <xf numFmtId="0" fontId="2" fillId="0" borderId="28" xfId="0" applyFont="1" applyBorder="1" applyAlignment="1">
      <alignment horizontal="left" vertical="center"/>
    </xf>
    <xf numFmtId="0" fontId="2" fillId="0" borderId="1" xfId="0" applyFont="1" applyBorder="1" applyAlignment="1">
      <alignment vertical="center"/>
    </xf>
    <xf numFmtId="0" fontId="2" fillId="0" borderId="6" xfId="0" applyFont="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165" fontId="2" fillId="0" borderId="1" xfId="3" applyNumberFormat="1" applyFont="1" applyBorder="1"/>
    <xf numFmtId="165" fontId="2" fillId="0" borderId="1" xfId="3" applyNumberFormat="1" applyFont="1" applyBorder="1" applyAlignment="1">
      <alignment horizontal="left" vertical="center"/>
    </xf>
    <xf numFmtId="165" fontId="2" fillId="4" borderId="1" xfId="3" applyNumberFormat="1" applyFont="1" applyFill="1" applyBorder="1"/>
    <xf numFmtId="165" fontId="2" fillId="0" borderId="1" xfId="3" applyNumberFormat="1" applyFont="1" applyBorder="1" applyAlignment="1">
      <alignment horizontal="center"/>
    </xf>
    <xf numFmtId="165" fontId="5" fillId="4" borderId="1" xfId="3" applyNumberFormat="1" applyFont="1" applyFill="1" applyBorder="1"/>
    <xf numFmtId="1" fontId="2" fillId="0" borderId="1" xfId="0" applyNumberFormat="1" applyFont="1" applyBorder="1" applyAlignment="1">
      <alignment vertical="center"/>
    </xf>
    <xf numFmtId="42" fontId="2" fillId="0" borderId="1" xfId="6" applyFont="1" applyBorder="1" applyAlignment="1">
      <alignment horizontal="center" vertical="center"/>
    </xf>
    <xf numFmtId="165" fontId="2" fillId="0" borderId="1" xfId="3" applyNumberFormat="1" applyFont="1" applyBorder="1" applyAlignment="1">
      <alignment horizontal="center" vertical="center"/>
    </xf>
    <xf numFmtId="0" fontId="18" fillId="4" borderId="1" xfId="0" applyFont="1" applyFill="1" applyBorder="1" applyAlignment="1">
      <alignment horizontal="center" vertical="center" wrapText="1"/>
    </xf>
    <xf numFmtId="171" fontId="2" fillId="4" borderId="1" xfId="0" applyNumberFormat="1" applyFont="1" applyFill="1" applyBorder="1"/>
    <xf numFmtId="0" fontId="2" fillId="0" borderId="28" xfId="0" applyFont="1" applyBorder="1" applyAlignment="1">
      <alignment horizontal="left" vertical="center" wrapText="1"/>
    </xf>
    <xf numFmtId="0" fontId="5" fillId="4" borderId="28" xfId="0" applyFont="1" applyFill="1" applyBorder="1" applyAlignment="1">
      <alignment horizontal="left" vertical="center"/>
    </xf>
    <xf numFmtId="0" fontId="2" fillId="0" borderId="34" xfId="0" applyFont="1" applyBorder="1" applyAlignment="1">
      <alignment horizontal="left" vertical="center" wrapText="1"/>
    </xf>
    <xf numFmtId="1" fontId="2" fillId="0" borderId="6" xfId="0" applyNumberFormat="1" applyFont="1" applyBorder="1" applyAlignment="1">
      <alignment vertical="center"/>
    </xf>
    <xf numFmtId="42" fontId="2" fillId="0" borderId="6" xfId="6" applyFont="1" applyBorder="1" applyAlignment="1">
      <alignment horizontal="center" vertical="center"/>
    </xf>
    <xf numFmtId="165" fontId="2" fillId="0" borderId="6" xfId="3" applyNumberFormat="1" applyFont="1" applyBorder="1" applyAlignment="1">
      <alignment horizontal="center" vertical="center"/>
    </xf>
    <xf numFmtId="0" fontId="2" fillId="0" borderId="6" xfId="0" applyFont="1" applyBorder="1" applyAlignment="1">
      <alignment horizontal="center" vertical="center" wrapText="1"/>
    </xf>
    <xf numFmtId="0" fontId="5" fillId="4" borderId="34"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3" fillId="0" borderId="0" xfId="0" applyFont="1"/>
    <xf numFmtId="0" fontId="10" fillId="0" borderId="28"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3" fontId="5" fillId="4" borderId="1" xfId="0" applyNumberFormat="1" applyFont="1" applyFill="1" applyBorder="1"/>
    <xf numFmtId="0" fontId="5" fillId="4" borderId="35" xfId="0" applyFont="1" applyFill="1" applyBorder="1" applyAlignment="1">
      <alignment horizontal="center" vertical="center"/>
    </xf>
    <xf numFmtId="0" fontId="5" fillId="4" borderId="35" xfId="0" applyFont="1" applyFill="1" applyBorder="1" applyAlignment="1">
      <alignment vertical="center"/>
    </xf>
    <xf numFmtId="3" fontId="5" fillId="4" borderId="35" xfId="0" applyNumberFormat="1" applyFont="1" applyFill="1" applyBorder="1"/>
    <xf numFmtId="165" fontId="5" fillId="4" borderId="35" xfId="3" applyNumberFormat="1" applyFont="1" applyFill="1" applyBorder="1"/>
    <xf numFmtId="0" fontId="2" fillId="4" borderId="52" xfId="0" applyFont="1" applyFill="1" applyBorder="1" applyAlignment="1">
      <alignment horizontal="center" vertical="center"/>
    </xf>
    <xf numFmtId="0" fontId="2" fillId="4" borderId="52" xfId="0" applyFont="1" applyFill="1" applyBorder="1" applyAlignment="1">
      <alignment vertical="center"/>
    </xf>
    <xf numFmtId="3" fontId="2" fillId="4" borderId="52" xfId="0" applyNumberFormat="1" applyFont="1" applyFill="1" applyBorder="1"/>
    <xf numFmtId="165" fontId="2" fillId="4" borderId="52" xfId="3" applyNumberFormat="1" applyFont="1" applyFill="1" applyBorder="1"/>
    <xf numFmtId="0" fontId="2" fillId="4" borderId="52" xfId="0" applyFont="1" applyFill="1" applyBorder="1"/>
    <xf numFmtId="0" fontId="2" fillId="4" borderId="54" xfId="0" applyFont="1" applyFill="1" applyBorder="1"/>
    <xf numFmtId="42" fontId="0" fillId="0" borderId="0" xfId="0" applyNumberFormat="1"/>
    <xf numFmtId="0" fontId="2" fillId="0" borderId="1" xfId="0" applyFont="1" applyBorder="1" applyAlignment="1">
      <alignment horizontal="center"/>
    </xf>
    <xf numFmtId="3" fontId="2" fillId="0" borderId="1" xfId="0" applyNumberFormat="1" applyFont="1" applyBorder="1" applyAlignment="1">
      <alignment horizontal="center" vertical="center"/>
    </xf>
    <xf numFmtId="0" fontId="2" fillId="0" borderId="32" xfId="0" applyFont="1" applyBorder="1" applyAlignment="1">
      <alignment horizontal="center" wrapText="1"/>
    </xf>
    <xf numFmtId="0" fontId="2" fillId="0" borderId="1" xfId="0" applyFont="1" applyBorder="1" applyAlignment="1">
      <alignment horizontal="center" wrapText="1"/>
    </xf>
    <xf numFmtId="42" fontId="2" fillId="0" borderId="1" xfId="0" applyNumberFormat="1" applyFont="1" applyBorder="1" applyAlignment="1">
      <alignment horizontal="center"/>
    </xf>
    <xf numFmtId="42" fontId="2" fillId="0" borderId="1" xfId="3" applyNumberFormat="1" applyFont="1" applyBorder="1" applyAlignment="1">
      <alignment horizontal="center"/>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165" fontId="2" fillId="0" borderId="1" xfId="3" applyNumberFormat="1" applyFont="1" applyBorder="1" applyAlignment="1">
      <alignment vertical="center" wrapText="1"/>
    </xf>
    <xf numFmtId="0" fontId="2" fillId="0" borderId="1" xfId="0" applyFont="1" applyBorder="1" applyAlignment="1">
      <alignment horizontal="right" vertical="center"/>
    </xf>
    <xf numFmtId="3" fontId="2" fillId="0" borderId="1" xfId="0" applyNumberFormat="1" applyFont="1" applyBorder="1" applyAlignment="1">
      <alignment horizontal="right" vertical="center"/>
    </xf>
    <xf numFmtId="165" fontId="2" fillId="0" borderId="1" xfId="3" applyNumberFormat="1" applyFont="1" applyBorder="1" applyAlignment="1">
      <alignment horizontal="right" vertical="center"/>
    </xf>
    <xf numFmtId="0" fontId="2" fillId="4" borderId="1" xfId="0" applyFont="1" applyFill="1" applyBorder="1" applyAlignment="1">
      <alignment horizontal="right" vertical="center"/>
    </xf>
    <xf numFmtId="0" fontId="10" fillId="0" borderId="28" xfId="0" applyFont="1" applyBorder="1" applyAlignment="1">
      <alignment horizontal="left"/>
    </xf>
    <xf numFmtId="0" fontId="18" fillId="0" borderId="28" xfId="0" applyFont="1" applyBorder="1" applyAlignment="1">
      <alignment horizontal="left" vertical="center" wrapText="1"/>
    </xf>
    <xf numFmtId="0" fontId="18" fillId="0" borderId="28" xfId="0" applyFont="1" applyBorder="1" applyAlignment="1">
      <alignment horizontal="left" vertical="center"/>
    </xf>
    <xf numFmtId="0" fontId="2" fillId="4" borderId="1" xfId="0" applyFont="1" applyFill="1" applyBorder="1" applyAlignment="1">
      <alignment horizontal="center" wrapText="1"/>
    </xf>
    <xf numFmtId="0" fontId="6" fillId="4" borderId="35"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right" vertical="center"/>
    </xf>
    <xf numFmtId="3" fontId="26" fillId="0" borderId="1" xfId="0" applyNumberFormat="1" applyFont="1" applyBorder="1" applyAlignment="1">
      <alignment horizontal="right" vertical="center"/>
    </xf>
    <xf numFmtId="165" fontId="26" fillId="0" borderId="1" xfId="3" applyNumberFormat="1" applyFont="1" applyFill="1" applyBorder="1" applyAlignment="1">
      <alignment horizontal="right" vertical="center"/>
    </xf>
    <xf numFmtId="0" fontId="26" fillId="0" borderId="1" xfId="0" applyFont="1" applyBorder="1" applyAlignment="1">
      <alignment horizontal="left"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164" fontId="26" fillId="0" borderId="1" xfId="0" applyNumberFormat="1" applyFont="1" applyBorder="1" applyAlignment="1">
      <alignment vertical="center" wrapText="1"/>
    </xf>
    <xf numFmtId="0" fontId="2" fillId="0" borderId="32" xfId="0" applyFont="1" applyBorder="1" applyAlignment="1">
      <alignment vertical="center" wrapText="1"/>
    </xf>
    <xf numFmtId="0" fontId="2" fillId="5" borderId="1" xfId="0" applyFont="1" applyFill="1" applyBorder="1" applyAlignment="1">
      <alignment horizontal="center" vertical="center" wrapText="1"/>
    </xf>
    <xf numFmtId="0" fontId="2" fillId="0" borderId="0" xfId="0" applyFont="1" applyAlignment="1">
      <alignment wrapText="1"/>
    </xf>
    <xf numFmtId="0" fontId="2" fillId="0" borderId="30"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wrapText="1"/>
    </xf>
    <xf numFmtId="0" fontId="2" fillId="0" borderId="31" xfId="0" applyFont="1" applyBorder="1" applyAlignment="1">
      <alignment vertical="center" wrapText="1"/>
    </xf>
    <xf numFmtId="0" fontId="2" fillId="0" borderId="28" xfId="0" applyFont="1" applyBorder="1" applyAlignment="1">
      <alignment wrapText="1"/>
    </xf>
    <xf numFmtId="0" fontId="2" fillId="0" borderId="32" xfId="0" quotePrefix="1" applyFont="1" applyBorder="1" applyAlignment="1">
      <alignment vertical="center" wrapText="1"/>
    </xf>
    <xf numFmtId="0" fontId="31" fillId="0" borderId="32" xfId="5" quotePrefix="1" applyFont="1" applyBorder="1" applyAlignment="1">
      <alignment vertical="center" wrapText="1"/>
    </xf>
    <xf numFmtId="0" fontId="2" fillId="0" borderId="28" xfId="0" applyFont="1" applyBorder="1" applyAlignment="1">
      <alignment vertical="center" wrapText="1"/>
    </xf>
    <xf numFmtId="0" fontId="2" fillId="0" borderId="32" xfId="0" applyFont="1" applyBorder="1" applyAlignment="1">
      <alignment wrapText="1"/>
    </xf>
    <xf numFmtId="172" fontId="2" fillId="0" borderId="32" xfId="0" applyNumberFormat="1" applyFont="1" applyBorder="1" applyAlignment="1">
      <alignment horizontal="left" vertical="center" wrapText="1"/>
    </xf>
    <xf numFmtId="172" fontId="2" fillId="0" borderId="32" xfId="0" applyNumberFormat="1" applyFont="1" applyBorder="1" applyAlignment="1">
      <alignment vertical="center" wrapText="1"/>
    </xf>
    <xf numFmtId="0" fontId="2" fillId="0" borderId="29" xfId="0" applyFont="1" applyBorder="1" applyAlignment="1">
      <alignment wrapText="1"/>
    </xf>
    <xf numFmtId="14" fontId="2" fillId="0" borderId="33" xfId="0" applyNumberFormat="1" applyFont="1" applyBorder="1" applyAlignment="1">
      <alignment wrapText="1"/>
    </xf>
    <xf numFmtId="0" fontId="2" fillId="5" borderId="0" xfId="0" applyFont="1" applyFill="1" applyAlignment="1">
      <alignment wrapText="1"/>
    </xf>
    <xf numFmtId="0" fontId="2" fillId="0" borderId="0" xfId="0" applyFont="1" applyAlignment="1">
      <alignment vertical="center" wrapText="1"/>
    </xf>
    <xf numFmtId="0" fontId="2" fillId="0" borderId="36"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wrapText="1"/>
    </xf>
    <xf numFmtId="0" fontId="2" fillId="0" borderId="33" xfId="0" applyFont="1" applyBorder="1" applyAlignment="1">
      <alignment wrapText="1"/>
    </xf>
    <xf numFmtId="0" fontId="32" fillId="0" borderId="0" xfId="0" applyFont="1"/>
    <xf numFmtId="0" fontId="33" fillId="0" borderId="32" xfId="0" applyFont="1" applyBorder="1" applyAlignment="1">
      <alignment horizontal="left" vertical="center" wrapText="1"/>
    </xf>
    <xf numFmtId="0" fontId="19" fillId="9" borderId="1" xfId="7" applyFont="1" applyBorder="1" applyAlignment="1">
      <alignment horizontal="center" vertical="center" wrapText="1"/>
    </xf>
    <xf numFmtId="0" fontId="32" fillId="0" borderId="0" xfId="0" applyFont="1" applyAlignment="1">
      <alignment wrapText="1"/>
    </xf>
    <xf numFmtId="0" fontId="19" fillId="9" borderId="30" xfId="7" applyFont="1" applyBorder="1" applyAlignment="1">
      <alignment vertical="center" wrapText="1"/>
    </xf>
    <xf numFmtId="0" fontId="19" fillId="9" borderId="41" xfId="7" applyFont="1" applyBorder="1" applyAlignment="1">
      <alignment horizontal="center" vertical="center" wrapText="1"/>
    </xf>
    <xf numFmtId="0" fontId="19" fillId="9" borderId="31" xfId="7" applyFont="1" applyBorder="1" applyAlignment="1">
      <alignment horizontal="center" vertical="center" wrapText="1"/>
    </xf>
    <xf numFmtId="0" fontId="26" fillId="0" borderId="16" xfId="0" applyFont="1" applyBorder="1" applyAlignment="1">
      <alignment horizontal="center" vertical="center" wrapText="1"/>
    </xf>
    <xf numFmtId="0" fontId="5" fillId="10" borderId="32" xfId="0" applyFont="1" applyFill="1" applyBorder="1" applyAlignment="1">
      <alignment vertical="center" wrapText="1"/>
    </xf>
    <xf numFmtId="17" fontId="2" fillId="5" borderId="1" xfId="0" applyNumberFormat="1" applyFont="1" applyFill="1" applyBorder="1" applyAlignment="1">
      <alignment horizontal="center" vertical="center" wrapText="1"/>
    </xf>
    <xf numFmtId="173" fontId="2" fillId="5" borderId="1" xfId="0" applyNumberFormat="1" applyFont="1" applyFill="1" applyBorder="1" applyAlignment="1">
      <alignment horizontal="right" vertical="center" wrapText="1"/>
    </xf>
    <xf numFmtId="0" fontId="2" fillId="5" borderId="1" xfId="0" applyFont="1" applyFill="1" applyBorder="1" applyAlignment="1">
      <alignment horizontal="center" vertical="center"/>
    </xf>
    <xf numFmtId="173" fontId="2" fillId="5" borderId="1" xfId="6" applyNumberFormat="1" applyFont="1" applyFill="1" applyBorder="1" applyAlignment="1">
      <alignment horizontal="right" vertical="center" wrapText="1"/>
    </xf>
    <xf numFmtId="173" fontId="2" fillId="0" borderId="0" xfId="0" applyNumberFormat="1" applyFont="1" applyAlignment="1">
      <alignment wrapText="1"/>
    </xf>
    <xf numFmtId="0" fontId="2" fillId="0" borderId="1" xfId="0" applyFont="1" applyBorder="1" applyAlignment="1">
      <alignment wrapText="1"/>
    </xf>
    <xf numFmtId="42" fontId="35" fillId="0" borderId="1" xfId="0" applyNumberFormat="1" applyFont="1" applyBorder="1" applyAlignment="1">
      <alignment horizontal="right" wrapText="1"/>
    </xf>
    <xf numFmtId="173" fontId="9" fillId="0" borderId="1" xfId="0" applyNumberFormat="1" applyFont="1" applyBorder="1" applyAlignment="1">
      <alignment horizontal="right" wrapText="1"/>
    </xf>
    <xf numFmtId="0" fontId="2" fillId="5" borderId="1" xfId="0" applyFont="1" applyFill="1" applyBorder="1" applyAlignment="1">
      <alignment horizontal="center"/>
    </xf>
    <xf numFmtId="173" fontId="35" fillId="0" borderId="1" xfId="0" applyNumberFormat="1" applyFont="1" applyBorder="1" applyAlignment="1">
      <alignment horizontal="right" wrapText="1"/>
    </xf>
    <xf numFmtId="0" fontId="2"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wrapText="1"/>
    </xf>
    <xf numFmtId="0" fontId="2" fillId="11" borderId="0" xfId="0" applyFont="1" applyFill="1" applyAlignment="1">
      <alignment horizontal="left" vertical="center" wrapText="1"/>
    </xf>
    <xf numFmtId="0" fontId="2" fillId="11" borderId="1" xfId="0" applyFont="1" applyFill="1" applyBorder="1" applyAlignment="1">
      <alignment vertical="center" wrapText="1"/>
    </xf>
    <xf numFmtId="0" fontId="2" fillId="11" borderId="1" xfId="0" applyFont="1" applyFill="1" applyBorder="1" applyAlignment="1">
      <alignment horizontal="left" vertical="center" wrapText="1"/>
    </xf>
    <xf numFmtId="17" fontId="2" fillId="0" borderId="1" xfId="0" applyNumberFormat="1" applyFont="1" applyBorder="1" applyAlignment="1">
      <alignment horizontal="center" wrapText="1"/>
    </xf>
    <xf numFmtId="173" fontId="26" fillId="5" borderId="1" xfId="6" applyNumberFormat="1" applyFont="1" applyFill="1" applyBorder="1" applyAlignment="1">
      <alignment horizontal="right" vertical="center" wrapText="1"/>
    </xf>
    <xf numFmtId="0" fontId="2" fillId="8"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12" borderId="1" xfId="0" applyFont="1" applyFill="1" applyBorder="1" applyAlignment="1">
      <alignment wrapText="1"/>
    </xf>
    <xf numFmtId="0" fontId="2" fillId="6" borderId="1" xfId="0" applyFont="1" applyFill="1" applyBorder="1" applyAlignment="1">
      <alignment wrapText="1"/>
    </xf>
    <xf numFmtId="0" fontId="2" fillId="0" borderId="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0" fontId="32" fillId="0" borderId="0" xfId="0" applyFont="1" applyAlignment="1">
      <alignment horizontal="center" vertical="center"/>
    </xf>
    <xf numFmtId="0" fontId="6" fillId="4" borderId="3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9" fillId="8" borderId="38" xfId="0" applyFont="1" applyFill="1" applyBorder="1" applyAlignment="1">
      <alignment horizontal="center"/>
    </xf>
    <xf numFmtId="0" fontId="9" fillId="8" borderId="39" xfId="0" applyFont="1" applyFill="1" applyBorder="1" applyAlignment="1">
      <alignment horizontal="center"/>
    </xf>
    <xf numFmtId="0" fontId="9" fillId="8" borderId="40" xfId="0" applyFont="1" applyFill="1" applyBorder="1" applyAlignment="1">
      <alignment horizontal="center"/>
    </xf>
    <xf numFmtId="0" fontId="9" fillId="0" borderId="47" xfId="0" applyFont="1" applyBorder="1" applyAlignment="1">
      <alignment horizontal="center" vertical="center"/>
    </xf>
    <xf numFmtId="0" fontId="9" fillId="0" borderId="0" xfId="0" applyFont="1" applyAlignment="1">
      <alignment horizontal="center" vertical="center"/>
    </xf>
    <xf numFmtId="0" fontId="9" fillId="0" borderId="48" xfId="0" applyFont="1" applyBorder="1" applyAlignment="1">
      <alignment horizontal="center" vertical="center"/>
    </xf>
    <xf numFmtId="0" fontId="29" fillId="0" borderId="15"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5" fillId="0" borderId="7" xfId="0" applyFont="1" applyBorder="1" applyAlignment="1">
      <alignment horizont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3" fillId="0" borderId="44" xfId="0" applyFont="1" applyBorder="1" applyAlignment="1">
      <alignment horizontal="center"/>
    </xf>
    <xf numFmtId="0" fontId="5" fillId="0" borderId="0" xfId="0" applyFont="1" applyAlignment="1">
      <alignment horizontal="center"/>
    </xf>
    <xf numFmtId="0" fontId="0" fillId="0" borderId="0" xfId="0" applyAlignment="1">
      <alignment horizontal="left" vertical="justify" wrapText="1"/>
    </xf>
    <xf numFmtId="0" fontId="2" fillId="0" borderId="0" xfId="0" applyFont="1" applyAlignment="1">
      <alignment horizontal="left" vertical="justify" wrapText="1"/>
    </xf>
    <xf numFmtId="0" fontId="0" fillId="0" borderId="0" xfId="0" applyAlignment="1">
      <alignment horizontal="center"/>
    </xf>
    <xf numFmtId="0" fontId="9"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xf>
    <xf numFmtId="0" fontId="0" fillId="0" borderId="0" xfId="0" applyAlignment="1">
      <alignment horizontal="left" vertical="justify"/>
    </xf>
    <xf numFmtId="0" fontId="5" fillId="0" borderId="7" xfId="4" applyFont="1" applyBorder="1" applyAlignment="1">
      <alignment horizontal="center"/>
    </xf>
    <xf numFmtId="0" fontId="5" fillId="3" borderId="1" xfId="4" applyFont="1" applyFill="1" applyBorder="1" applyAlignment="1">
      <alignment horizontal="center" wrapText="1"/>
    </xf>
    <xf numFmtId="166" fontId="2" fillId="0" borderId="1" xfId="4" applyNumberFormat="1" applyFont="1" applyBorder="1" applyAlignment="1">
      <alignment horizontal="center"/>
    </xf>
    <xf numFmtId="0" fontId="2" fillId="0" borderId="1" xfId="4" applyFont="1" applyBorder="1" applyAlignment="1">
      <alignment horizontal="left" vertical="center"/>
    </xf>
    <xf numFmtId="0" fontId="2" fillId="0" borderId="1" xfId="4" applyFont="1" applyBorder="1" applyAlignment="1">
      <alignment horizontal="left" vertical="center" wrapText="1"/>
    </xf>
    <xf numFmtId="0" fontId="5" fillId="3" borderId="1" xfId="4" applyFont="1" applyFill="1" applyBorder="1" applyAlignment="1">
      <alignment horizontal="center"/>
    </xf>
    <xf numFmtId="0" fontId="5" fillId="0" borderId="7" xfId="4" applyFont="1" applyBorder="1" applyAlignment="1">
      <alignment horizontal="center" wrapText="1"/>
    </xf>
    <xf numFmtId="0" fontId="5" fillId="4" borderId="11" xfId="4" applyFont="1" applyFill="1" applyBorder="1" applyAlignment="1">
      <alignment horizontal="center" vertical="center" wrapText="1"/>
    </xf>
    <xf numFmtId="0" fontId="5" fillId="4" borderId="14" xfId="4" applyFont="1" applyFill="1" applyBorder="1" applyAlignment="1">
      <alignment horizontal="center" vertical="center" wrapText="1"/>
    </xf>
    <xf numFmtId="0" fontId="5" fillId="4" borderId="12" xfId="4" applyFont="1" applyFill="1" applyBorder="1" applyAlignment="1">
      <alignment horizontal="center" vertical="center" wrapText="1"/>
    </xf>
    <xf numFmtId="0" fontId="2" fillId="0" borderId="12" xfId="4" applyFont="1" applyBorder="1" applyAlignment="1">
      <alignment wrapText="1"/>
    </xf>
    <xf numFmtId="0" fontId="5" fillId="2" borderId="45" xfId="4" applyFont="1" applyFill="1" applyBorder="1" applyAlignment="1">
      <alignment horizontal="center" vertical="center"/>
    </xf>
    <xf numFmtId="0" fontId="5" fillId="2" borderId="0" xfId="4" applyFont="1" applyFill="1" applyAlignment="1">
      <alignment horizontal="center" vertical="center"/>
    </xf>
    <xf numFmtId="0" fontId="5" fillId="2" borderId="42" xfId="4" applyFont="1" applyFill="1" applyBorder="1" applyAlignment="1">
      <alignment horizontal="center" vertical="center"/>
    </xf>
    <xf numFmtId="3" fontId="7" fillId="0" borderId="0" xfId="4" applyNumberFormat="1" applyFont="1" applyAlignment="1">
      <alignment horizontal="center" vertical="center"/>
    </xf>
    <xf numFmtId="166" fontId="5" fillId="3" borderId="1" xfId="4" applyNumberFormat="1" applyFont="1" applyFill="1" applyBorder="1" applyAlignment="1">
      <alignment horizontal="right" vertical="center"/>
    </xf>
    <xf numFmtId="0" fontId="5" fillId="0" borderId="1" xfId="4" applyFont="1" applyBorder="1" applyAlignment="1">
      <alignment horizontal="left" vertical="center"/>
    </xf>
    <xf numFmtId="0" fontId="13" fillId="0" borderId="38" xfId="0" applyFont="1" applyBorder="1" applyAlignment="1">
      <alignment horizontal="center"/>
    </xf>
    <xf numFmtId="0" fontId="13" fillId="0" borderId="39" xfId="0" applyFont="1" applyBorder="1" applyAlignment="1">
      <alignment horizontal="center"/>
    </xf>
    <xf numFmtId="0" fontId="13" fillId="0" borderId="40" xfId="0" applyFont="1" applyBorder="1" applyAlignment="1">
      <alignment horizontal="center"/>
    </xf>
    <xf numFmtId="0" fontId="2" fillId="2" borderId="38" xfId="4" applyFont="1" applyFill="1" applyBorder="1" applyAlignment="1">
      <alignment horizontal="center" vertical="center" wrapText="1"/>
    </xf>
    <xf numFmtId="0" fontId="2" fillId="2" borderId="40" xfId="4" applyFont="1" applyFill="1" applyBorder="1" applyAlignment="1">
      <alignment horizontal="center" vertical="center" wrapText="1"/>
    </xf>
    <xf numFmtId="0" fontId="9" fillId="2" borderId="49" xfId="4" applyFont="1" applyFill="1" applyBorder="1" applyAlignment="1">
      <alignment horizontal="center" vertical="center"/>
    </xf>
    <xf numFmtId="0" fontId="9" fillId="2" borderId="50" xfId="4" applyFont="1" applyFill="1" applyBorder="1" applyAlignment="1">
      <alignment horizontal="center" vertical="center"/>
    </xf>
    <xf numFmtId="0" fontId="13" fillId="4" borderId="47" xfId="0" applyFont="1" applyFill="1" applyBorder="1" applyAlignment="1">
      <alignment horizontal="center"/>
    </xf>
    <xf numFmtId="0" fontId="13" fillId="4" borderId="0" xfId="0" applyFont="1" applyFill="1" applyAlignment="1">
      <alignment horizontal="center"/>
    </xf>
    <xf numFmtId="0" fontId="15" fillId="0" borderId="9" xfId="0" applyFont="1" applyBorder="1" applyAlignment="1">
      <alignment horizontal="center"/>
    </xf>
    <xf numFmtId="0" fontId="15" fillId="0" borderId="45" xfId="0" applyFont="1" applyBorder="1" applyAlignment="1">
      <alignment horizontal="center"/>
    </xf>
    <xf numFmtId="0" fontId="15" fillId="0" borderId="46" xfId="0" applyFont="1" applyBorder="1" applyAlignment="1">
      <alignment horizontal="center"/>
    </xf>
    <xf numFmtId="0" fontId="15" fillId="0" borderId="47" xfId="0" applyFont="1" applyBorder="1" applyAlignment="1">
      <alignment horizontal="center"/>
    </xf>
    <xf numFmtId="0" fontId="15" fillId="0" borderId="0" xfId="0" applyFont="1" applyAlignment="1">
      <alignment horizontal="center"/>
    </xf>
    <xf numFmtId="0" fontId="15" fillId="0" borderId="48" xfId="0" applyFont="1" applyBorder="1" applyAlignment="1">
      <alignment horizontal="center"/>
    </xf>
    <xf numFmtId="0" fontId="13" fillId="0" borderId="15" xfId="0" applyFont="1" applyBorder="1" applyAlignment="1">
      <alignment horizontal="center"/>
    </xf>
    <xf numFmtId="0" fontId="13" fillId="0" borderId="42" xfId="0" applyFont="1" applyBorder="1" applyAlignment="1">
      <alignment horizontal="center"/>
    </xf>
    <xf numFmtId="0" fontId="13" fillId="0" borderId="43" xfId="0" applyFont="1" applyBorder="1" applyAlignment="1">
      <alignment horizontal="center"/>
    </xf>
    <xf numFmtId="0" fontId="2" fillId="2" borderId="9" xfId="4" applyFont="1" applyFill="1" applyBorder="1" applyAlignment="1">
      <alignment horizontal="center" vertical="center" wrapText="1"/>
    </xf>
    <xf numFmtId="0" fontId="2" fillId="2" borderId="15" xfId="4" applyFont="1" applyFill="1" applyBorder="1" applyAlignment="1">
      <alignment horizontal="center" vertical="center" wrapText="1"/>
    </xf>
    <xf numFmtId="0" fontId="24" fillId="0" borderId="39" xfId="0" applyFont="1" applyBorder="1" applyAlignment="1">
      <alignment horizontal="center"/>
    </xf>
    <xf numFmtId="0" fontId="24" fillId="0" borderId="40" xfId="0" applyFont="1" applyBorder="1" applyAlignment="1">
      <alignment horizontal="center"/>
    </xf>
    <xf numFmtId="0" fontId="2" fillId="0" borderId="12" xfId="4" applyFont="1" applyBorder="1" applyAlignment="1">
      <alignment horizontal="center" vertical="center" wrapText="1"/>
    </xf>
    <xf numFmtId="0" fontId="4" fillId="2" borderId="11" xfId="4" applyFont="1" applyFill="1" applyBorder="1" applyAlignment="1">
      <alignment vertical="center" wrapText="1"/>
    </xf>
    <xf numFmtId="0" fontId="4" fillId="2" borderId="14" xfId="4" applyFont="1" applyFill="1" applyBorder="1" applyAlignment="1">
      <alignment vertical="center" wrapText="1"/>
    </xf>
    <xf numFmtId="0" fontId="4" fillId="2" borderId="12" xfId="4" applyFont="1" applyFill="1" applyBorder="1" applyAlignment="1">
      <alignment vertical="center" wrapText="1"/>
    </xf>
    <xf numFmtId="0" fontId="5" fillId="4" borderId="11" xfId="4" applyFont="1" applyFill="1" applyBorder="1" applyAlignment="1">
      <alignment horizontal="center" vertical="center"/>
    </xf>
    <xf numFmtId="0" fontId="5" fillId="4" borderId="14" xfId="4" applyFont="1" applyFill="1" applyBorder="1" applyAlignment="1">
      <alignment horizontal="center" vertical="center"/>
    </xf>
    <xf numFmtId="0" fontId="5" fillId="4" borderId="12" xfId="4" applyFont="1" applyFill="1" applyBorder="1" applyAlignment="1">
      <alignment horizontal="center" vertical="center"/>
    </xf>
    <xf numFmtId="0" fontId="23" fillId="7" borderId="38" xfId="4" applyFont="1" applyFill="1" applyBorder="1" applyAlignment="1">
      <alignment horizontal="center" vertical="center"/>
    </xf>
    <xf numFmtId="0" fontId="23" fillId="7" borderId="39" xfId="4" applyFont="1" applyFill="1" applyBorder="1" applyAlignment="1">
      <alignment horizontal="center" vertical="center"/>
    </xf>
    <xf numFmtId="0" fontId="23" fillId="7" borderId="40" xfId="4" applyFont="1" applyFill="1" applyBorder="1" applyAlignment="1">
      <alignment horizontal="center" vertical="center"/>
    </xf>
    <xf numFmtId="0" fontId="5" fillId="2" borderId="46" xfId="4" applyFont="1" applyFill="1" applyBorder="1" applyAlignment="1">
      <alignment horizontal="center" vertical="center"/>
    </xf>
    <xf numFmtId="0" fontId="5" fillId="2" borderId="48" xfId="4" applyFont="1" applyFill="1" applyBorder="1" applyAlignment="1">
      <alignment horizontal="center" vertical="center"/>
    </xf>
    <xf numFmtId="0" fontId="5" fillId="2" borderId="43" xfId="4" applyFont="1" applyFill="1" applyBorder="1" applyAlignment="1">
      <alignment horizontal="center" vertical="center"/>
    </xf>
    <xf numFmtId="0" fontId="4" fillId="2" borderId="11" xfId="4" applyFont="1" applyFill="1" applyBorder="1" applyAlignment="1">
      <alignment horizontal="center" vertical="center" wrapText="1"/>
    </xf>
    <xf numFmtId="0" fontId="4" fillId="2" borderId="14" xfId="4" applyFont="1" applyFill="1" applyBorder="1" applyAlignment="1">
      <alignment horizontal="center" vertical="center" wrapText="1"/>
    </xf>
    <xf numFmtId="0" fontId="4" fillId="2" borderId="12" xfId="4" applyFont="1" applyFill="1" applyBorder="1" applyAlignment="1">
      <alignment horizontal="center" vertical="center" wrapText="1"/>
    </xf>
    <xf numFmtId="0" fontId="2" fillId="2" borderId="11" xfId="4" applyFont="1" applyFill="1" applyBorder="1" applyAlignment="1">
      <alignment horizontal="center" vertical="center" wrapText="1"/>
    </xf>
    <xf numFmtId="0" fontId="2" fillId="2" borderId="12" xfId="4" applyFont="1" applyFill="1" applyBorder="1" applyAlignment="1">
      <alignment horizontal="center" vertical="center" wrapText="1"/>
    </xf>
  </cellXfs>
  <cellStyles count="8">
    <cellStyle name="Énfasis1" xfId="7" builtinId="29"/>
    <cellStyle name="Hipervínculo" xfId="5" builtinId="8"/>
    <cellStyle name="Millares" xfId="1" builtinId="3"/>
    <cellStyle name="Millares 2" xfId="2" xr:uid="{00000000-0005-0000-0000-000003000000}"/>
    <cellStyle name="Millares_PLAN DE COMPRAS 2010" xfId="3" xr:uid="{00000000-0005-0000-0000-000005000000}"/>
    <cellStyle name="Moneda [0]" xfId="6" builtinId="7"/>
    <cellStyle name="Normal" xfId="0" builtinId="0"/>
    <cellStyle name="Normal 2" xfId="4"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10</xdr:col>
      <xdr:colOff>247650</xdr:colOff>
      <xdr:row>1</xdr:row>
      <xdr:rowOff>66675</xdr:rowOff>
    </xdr:from>
    <xdr:to>
      <xdr:col>11</xdr:col>
      <xdr:colOff>419100</xdr:colOff>
      <xdr:row>3</xdr:row>
      <xdr:rowOff>100541</xdr:rowOff>
    </xdr:to>
    <xdr:sp macro="" textlink="">
      <xdr:nvSpPr>
        <xdr:cNvPr id="7" name="Flecha: hacia la izquierda 6">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bwMode="auto">
        <a:xfrm>
          <a:off x="11468100" y="104775"/>
          <a:ext cx="933450" cy="576791"/>
        </a:xfrm>
        <a:prstGeom prst="leftArrow">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800"/>
            <a:t>MENÚ</a:t>
          </a:r>
          <a:r>
            <a:rPr lang="es-CO" sz="1100" baseline="0"/>
            <a:t> </a:t>
          </a:r>
          <a:endParaRPr lang="es-CO" sz="1100"/>
        </a:p>
      </xdr:txBody>
    </xdr:sp>
    <xdr:clientData/>
  </xdr:twoCellAnchor>
  <xdr:twoCellAnchor editAs="oneCell">
    <xdr:from>
      <xdr:col>1</xdr:col>
      <xdr:colOff>142876</xdr:colOff>
      <xdr:row>2</xdr:row>
      <xdr:rowOff>49416</xdr:rowOff>
    </xdr:from>
    <xdr:to>
      <xdr:col>1</xdr:col>
      <xdr:colOff>771526</xdr:colOff>
      <xdr:row>3</xdr:row>
      <xdr:rowOff>513169</xdr:rowOff>
    </xdr:to>
    <xdr:pic>
      <xdr:nvPicPr>
        <xdr:cNvPr id="8" name="Imagen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6" y="354216"/>
          <a:ext cx="628650" cy="797128"/>
        </a:xfrm>
        <a:prstGeom prst="rect">
          <a:avLst/>
        </a:prstGeom>
      </xdr:spPr>
    </xdr:pic>
    <xdr:clientData/>
  </xdr:twoCellAnchor>
  <xdr:twoCellAnchor editAs="oneCell">
    <xdr:from>
      <xdr:col>6</xdr:col>
      <xdr:colOff>1038226</xdr:colOff>
      <xdr:row>2</xdr:row>
      <xdr:rowOff>58941</xdr:rowOff>
    </xdr:from>
    <xdr:to>
      <xdr:col>8</xdr:col>
      <xdr:colOff>590551</xdr:colOff>
      <xdr:row>3</xdr:row>
      <xdr:rowOff>439941</xdr:rowOff>
    </xdr:to>
    <xdr:pic>
      <xdr:nvPicPr>
        <xdr:cNvPr id="5" name="Imagen 4" descr="AlcaldÃ­a de Rionegro">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501" y="363741"/>
          <a:ext cx="20193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733425</xdr:colOff>
      <xdr:row>45</xdr:row>
      <xdr:rowOff>57150</xdr:rowOff>
    </xdr:from>
    <xdr:to>
      <xdr:col>12</xdr:col>
      <xdr:colOff>409575</xdr:colOff>
      <xdr:row>48</xdr:row>
      <xdr:rowOff>0</xdr:rowOff>
    </xdr:to>
    <xdr:cxnSp macro="">
      <xdr:nvCxnSpPr>
        <xdr:cNvPr id="10251" name="2 Conector angular">
          <a:extLst>
            <a:ext uri="{FF2B5EF4-FFF2-40B4-BE49-F238E27FC236}">
              <a16:creationId xmlns:a16="http://schemas.microsoft.com/office/drawing/2014/main" id="{00000000-0008-0000-0700-00000B280000}"/>
            </a:ext>
          </a:extLst>
        </xdr:cNvPr>
        <xdr:cNvCxnSpPr>
          <a:cxnSpLocks noChangeShapeType="1"/>
        </xdr:cNvCxnSpPr>
      </xdr:nvCxnSpPr>
      <xdr:spPr bwMode="auto">
        <a:xfrm flipV="1">
          <a:off x="7515225" y="7658100"/>
          <a:ext cx="1343025" cy="542925"/>
        </a:xfrm>
        <a:prstGeom prst="bentConnector3">
          <a:avLst>
            <a:gd name="adj1" fmla="val 50000"/>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8</xdr:col>
      <xdr:colOff>371475</xdr:colOff>
      <xdr:row>42</xdr:row>
      <xdr:rowOff>28575</xdr:rowOff>
    </xdr:from>
    <xdr:to>
      <xdr:col>9</xdr:col>
      <xdr:colOff>581025</xdr:colOff>
      <xdr:row>52</xdr:row>
      <xdr:rowOff>152400</xdr:rowOff>
    </xdr:to>
    <xdr:sp macro="" textlink="">
      <xdr:nvSpPr>
        <xdr:cNvPr id="10252" name="3 Cerrar llave">
          <a:extLst>
            <a:ext uri="{FF2B5EF4-FFF2-40B4-BE49-F238E27FC236}">
              <a16:creationId xmlns:a16="http://schemas.microsoft.com/office/drawing/2014/main" id="{00000000-0008-0000-0700-00000C280000}"/>
            </a:ext>
          </a:extLst>
        </xdr:cNvPr>
        <xdr:cNvSpPr>
          <a:spLocks/>
        </xdr:cNvSpPr>
      </xdr:nvSpPr>
      <xdr:spPr bwMode="auto">
        <a:xfrm>
          <a:off x="6858000" y="7038975"/>
          <a:ext cx="657225" cy="2114550"/>
        </a:xfrm>
        <a:prstGeom prst="rightBrace">
          <a:avLst>
            <a:gd name="adj1" fmla="val 15029"/>
            <a:gd name="adj2" fmla="val 50000"/>
          </a:avLst>
        </a:prstGeom>
        <a:solidFill>
          <a:srgbClr val="FFFFFF"/>
        </a:solidFill>
        <a:ln w="9525" algn="ctr">
          <a:solidFill>
            <a:srgbClr val="000000"/>
          </a:solidFill>
          <a:round/>
          <a:headEnd/>
          <a:tailEnd/>
        </a:ln>
      </xdr:spPr>
    </xdr:sp>
    <xdr:clientData fPrintsWithSheet="0"/>
  </xdr:twoCellAnchor>
  <xdr:twoCellAnchor editAs="oneCell">
    <xdr:from>
      <xdr:col>1</xdr:col>
      <xdr:colOff>171450</xdr:colOff>
      <xdr:row>0</xdr:row>
      <xdr:rowOff>57150</xdr:rowOff>
    </xdr:from>
    <xdr:to>
      <xdr:col>2</xdr:col>
      <xdr:colOff>171450</xdr:colOff>
      <xdr:row>5</xdr:row>
      <xdr:rowOff>4191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57150"/>
          <a:ext cx="762000" cy="966216"/>
        </a:xfrm>
        <a:prstGeom prst="rect">
          <a:avLst/>
        </a:prstGeom>
      </xdr:spPr>
    </xdr:pic>
    <xdr:clientData/>
  </xdr:twoCellAnchor>
  <xdr:twoCellAnchor editAs="oneCell">
    <xdr:from>
      <xdr:col>7</xdr:col>
      <xdr:colOff>0</xdr:colOff>
      <xdr:row>0</xdr:row>
      <xdr:rowOff>104775</xdr:rowOff>
    </xdr:from>
    <xdr:to>
      <xdr:col>10</xdr:col>
      <xdr:colOff>66675</xdr:colOff>
      <xdr:row>3</xdr:row>
      <xdr:rowOff>209550</xdr:rowOff>
    </xdr:to>
    <xdr:pic>
      <xdr:nvPicPr>
        <xdr:cNvPr id="7" name="Imagen 6" descr="AlcaldÃ­a de Rionegr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2600" y="104775"/>
          <a:ext cx="20193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114300</xdr:colOff>
      <xdr:row>0</xdr:row>
      <xdr:rowOff>76200</xdr:rowOff>
    </xdr:from>
    <xdr:to>
      <xdr:col>12</xdr:col>
      <xdr:colOff>347134</xdr:colOff>
      <xdr:row>3</xdr:row>
      <xdr:rowOff>91016</xdr:rowOff>
    </xdr:to>
    <xdr:sp macro="" textlink="">
      <xdr:nvSpPr>
        <xdr:cNvPr id="8" name="Flecha: hacia la izquierda 7">
          <a:hlinkClick xmlns:r="http://schemas.openxmlformats.org/officeDocument/2006/relationships" r:id="rId3"/>
          <a:extLst>
            <a:ext uri="{FF2B5EF4-FFF2-40B4-BE49-F238E27FC236}">
              <a16:creationId xmlns:a16="http://schemas.microsoft.com/office/drawing/2014/main" id="{00000000-0008-0000-0700-000008000000}"/>
            </a:ext>
          </a:extLst>
        </xdr:cNvPr>
        <xdr:cNvSpPr/>
      </xdr:nvSpPr>
      <xdr:spPr bwMode="auto">
        <a:xfrm>
          <a:off x="7800975" y="76200"/>
          <a:ext cx="994834" cy="624416"/>
        </a:xfrm>
        <a:prstGeom prst="leftArrow">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800"/>
            <a:t>MENÚ</a:t>
          </a:r>
          <a:r>
            <a:rPr lang="es-CO" sz="1100" baseline="0"/>
            <a:t> </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0</xdr:row>
      <xdr:rowOff>104775</xdr:rowOff>
    </xdr:from>
    <xdr:to>
      <xdr:col>12</xdr:col>
      <xdr:colOff>347134</xdr:colOff>
      <xdr:row>3</xdr:row>
      <xdr:rowOff>176741</xdr:rowOff>
    </xdr:to>
    <xdr:sp macro="" textlink="">
      <xdr:nvSpPr>
        <xdr:cNvPr id="4" name="Flecha: hacia la izquierda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bwMode="auto">
        <a:xfrm>
          <a:off x="7058025" y="104775"/>
          <a:ext cx="994834" cy="624416"/>
        </a:xfrm>
        <a:prstGeom prst="leftArrow">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800"/>
            <a:t>MENÚ</a:t>
          </a:r>
          <a:r>
            <a:rPr lang="es-CO" sz="1100" baseline="0"/>
            <a:t>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238125</xdr:colOff>
      <xdr:row>1</xdr:row>
      <xdr:rowOff>47625</xdr:rowOff>
    </xdr:from>
    <xdr:to>
      <xdr:col>12</xdr:col>
      <xdr:colOff>470959</xdr:colOff>
      <xdr:row>4</xdr:row>
      <xdr:rowOff>62441</xdr:rowOff>
    </xdr:to>
    <xdr:sp macro="" textlink="">
      <xdr:nvSpPr>
        <xdr:cNvPr id="4" name="Flecha: hacia la izquierda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bwMode="auto">
        <a:xfrm>
          <a:off x="7048500" y="142875"/>
          <a:ext cx="994834" cy="624416"/>
        </a:xfrm>
        <a:prstGeom prst="leftArrow">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800"/>
            <a:t>MENÚ</a:t>
          </a:r>
          <a:r>
            <a:rPr lang="es-CO" sz="1100" baseline="0"/>
            <a:t>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304800</xdr:colOff>
      <xdr:row>1</xdr:row>
      <xdr:rowOff>215900</xdr:rowOff>
    </xdr:from>
    <xdr:to>
      <xdr:col>2</xdr:col>
      <xdr:colOff>436034</xdr:colOff>
      <xdr:row>3</xdr:row>
      <xdr:rowOff>78316</xdr:rowOff>
    </xdr:to>
    <xdr:sp macro="" textlink="">
      <xdr:nvSpPr>
        <xdr:cNvPr id="4" name="Flecha: hacia la izquierda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bwMode="auto">
        <a:xfrm>
          <a:off x="482600" y="558800"/>
          <a:ext cx="994834" cy="624416"/>
        </a:xfrm>
        <a:prstGeom prst="leftArrow">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800"/>
            <a:t>MENÚ</a:t>
          </a:r>
          <a:r>
            <a:rPr lang="es-CO" sz="1100" baseline="0"/>
            <a:t> </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ES77"/>
  <sheetViews>
    <sheetView workbookViewId="0">
      <selection activeCell="A5" sqref="A5"/>
    </sheetView>
  </sheetViews>
  <sheetFormatPr baseColWidth="10" defaultColWidth="9.140625" defaultRowHeight="12.75" x14ac:dyDescent="0.2"/>
  <cols>
    <col min="1" max="1" width="22.28515625" customWidth="1"/>
    <col min="2" max="2" width="81.7109375" customWidth="1"/>
    <col min="3" max="3" width="1.7109375" customWidth="1"/>
    <col min="4" max="4" width="13.7109375" customWidth="1"/>
    <col min="5" max="53" width="8.42578125" customWidth="1"/>
    <col min="54" max="54" width="9" customWidth="1"/>
    <col min="55" max="55" width="10" customWidth="1"/>
    <col min="56" max="56" width="11" customWidth="1"/>
    <col min="57" max="57" width="12" customWidth="1"/>
    <col min="58" max="110" width="8.42578125" customWidth="1"/>
    <col min="111" max="111" width="9.85546875" customWidth="1"/>
    <col min="112" max="142" width="8.42578125" customWidth="1"/>
    <col min="143" max="143" width="14.42578125" customWidth="1"/>
    <col min="144" max="144" width="6.42578125" customWidth="1"/>
    <col min="145" max="145" width="19.140625" customWidth="1"/>
    <col min="146" max="147" width="1.42578125" customWidth="1"/>
    <col min="148" max="148" width="10.28515625" hidden="1" customWidth="1"/>
    <col min="149" max="149" width="11.7109375" hidden="1" customWidth="1"/>
  </cols>
  <sheetData>
    <row r="1" spans="1:149" x14ac:dyDescent="0.2">
      <c r="A1" t="s">
        <v>322</v>
      </c>
      <c r="B1" t="s">
        <v>323</v>
      </c>
    </row>
    <row r="2" spans="1:149" x14ac:dyDescent="0.2">
      <c r="A2" t="s">
        <v>324</v>
      </c>
      <c r="B2" t="s">
        <v>325</v>
      </c>
    </row>
    <row r="3" spans="1:149" x14ac:dyDescent="0.2">
      <c r="B3" t="s">
        <v>326</v>
      </c>
    </row>
    <row r="4" spans="1:149" x14ac:dyDescent="0.2">
      <c r="A4" s="2" t="e">
        <f>+#REF!</f>
        <v>#REF!</v>
      </c>
      <c r="B4" s="3" t="e">
        <f t="shared" ref="B4:B25" si="0">TRIM(CONCATENATE($A$3,E4,EA4," ",ED4," ",EG4," ",EJ4," ",EM4,IF(SUM(BV4:BW4)=0,""," con "),EO4,$B$3))</f>
        <v>#REF!</v>
      </c>
      <c r="C4" s="4"/>
      <c r="D4" s="5" t="e">
        <f t="shared" ref="D4:D25" si="1">ABS(ROUND(A4,2))</f>
        <v>#REF!</v>
      </c>
      <c r="E4" s="4" t="e">
        <f t="shared" ref="E4:E25" si="2">IF(A4&lt;0,"menos ","")</f>
        <v>#REF!</v>
      </c>
      <c r="F4" s="4" t="e">
        <f t="shared" ref="F4:F25" si="3">IF(BI4=0,$B$1," y ")</f>
        <v>#REF!</v>
      </c>
      <c r="G4" s="4" t="e">
        <f t="shared" ref="G4:G25" si="4">IF(SUM(BJ4:BU4)=0," billones de","  billones")</f>
        <v>#REF!</v>
      </c>
      <c r="H4" s="4"/>
      <c r="I4" s="4" t="e">
        <f t="shared" ref="I4:I25" si="5">IF(BL4=0,$B$1," y ")</f>
        <v>#REF!</v>
      </c>
      <c r="J4" s="4" t="s">
        <v>327</v>
      </c>
      <c r="K4" s="4"/>
      <c r="L4" s="4" t="e">
        <f t="shared" ref="L4:L25" si="6">IF(BO4=0,$B$1," y ")</f>
        <v>#REF!</v>
      </c>
      <c r="M4" s="4" t="e">
        <f t="shared" ref="M4:M25" si="7">IF(BP4+BQ4+BR4+BS4+BT4+BU4=0," millones de","  millones")</f>
        <v>#REF!</v>
      </c>
      <c r="N4" s="4"/>
      <c r="O4" s="4" t="e">
        <f t="shared" ref="O4:O25" si="8">IF(BR4=0,$B$1," y ")</f>
        <v>#REF!</v>
      </c>
      <c r="P4" s="4" t="s">
        <v>327</v>
      </c>
      <c r="Q4" s="4"/>
      <c r="R4" s="4" t="e">
        <f t="shared" ref="R4:R25" si="9">IF(BU4=0,$B$1," y ")</f>
        <v>#REF!</v>
      </c>
      <c r="S4" s="4" t="e">
        <f t="shared" ref="S4:S25" si="10">IF(BC4=1,$A$1,$B$1)</f>
        <v>#REF!</v>
      </c>
      <c r="T4" s="4" t="e">
        <f t="shared" ref="T4:T25" si="11">IF(BW4=0,$B$2," y ")</f>
        <v>#REF!</v>
      </c>
      <c r="U4" s="4" t="e">
        <f t="shared" ref="U4:U25" si="12">IF(SUM(BV4:BW4)=1,$A$2," centavos")</f>
        <v>#REF!</v>
      </c>
      <c r="V4" s="4">
        <v>15</v>
      </c>
      <c r="W4" s="4">
        <v>14</v>
      </c>
      <c r="X4" s="4">
        <v>13</v>
      </c>
      <c r="Y4" s="4">
        <v>12</v>
      </c>
      <c r="Z4" s="4">
        <v>11</v>
      </c>
      <c r="AA4" s="4">
        <v>10</v>
      </c>
      <c r="AB4" s="4">
        <v>9</v>
      </c>
      <c r="AC4" s="4">
        <f t="shared" ref="AC4:AM4" si="13">AB4-1</f>
        <v>8</v>
      </c>
      <c r="AD4" s="4">
        <f t="shared" si="13"/>
        <v>7</v>
      </c>
      <c r="AE4" s="4">
        <f t="shared" si="13"/>
        <v>6</v>
      </c>
      <c r="AF4" s="4">
        <f t="shared" si="13"/>
        <v>5</v>
      </c>
      <c r="AG4" s="4">
        <f t="shared" si="13"/>
        <v>4</v>
      </c>
      <c r="AH4" s="4">
        <f t="shared" si="13"/>
        <v>3</v>
      </c>
      <c r="AI4" s="4">
        <f t="shared" si="13"/>
        <v>2</v>
      </c>
      <c r="AJ4" s="4">
        <f t="shared" si="13"/>
        <v>1</v>
      </c>
      <c r="AK4" s="4">
        <f t="shared" si="13"/>
        <v>0</v>
      </c>
      <c r="AL4" s="4">
        <f t="shared" si="13"/>
        <v>-1</v>
      </c>
      <c r="AM4" s="4">
        <f t="shared" si="13"/>
        <v>-2</v>
      </c>
      <c r="AN4" s="4"/>
      <c r="AO4" s="6" t="e">
        <f t="shared" ref="AO4:AO25" si="14">INT($D4/10^W4)</f>
        <v>#REF!</v>
      </c>
      <c r="AP4" s="6" t="e">
        <f t="shared" ref="AP4:AP25" si="15">INT($D4/10^X4)</f>
        <v>#REF!</v>
      </c>
      <c r="AQ4" s="6" t="e">
        <f t="shared" ref="AQ4:AQ25" si="16">INT($D4/10^Y4)</f>
        <v>#REF!</v>
      </c>
      <c r="AR4" s="6" t="e">
        <f t="shared" ref="AR4:AR25" si="17">INT($D4/10^Z4)</f>
        <v>#REF!</v>
      </c>
      <c r="AS4" s="6" t="e">
        <f t="shared" ref="AS4:AS25" si="18">INT($D4/10^AA4)</f>
        <v>#REF!</v>
      </c>
      <c r="AT4" s="6" t="e">
        <f t="shared" ref="AT4:AT25" si="19">INT($D4/10^AB4)</f>
        <v>#REF!</v>
      </c>
      <c r="AU4" s="6" t="e">
        <f t="shared" ref="AU4:AU25" si="20">INT($D4/10^AC4)</f>
        <v>#REF!</v>
      </c>
      <c r="AV4" s="6" t="e">
        <f t="shared" ref="AV4:AV25" si="21">INT($D4/10^AD4)</f>
        <v>#REF!</v>
      </c>
      <c r="AW4" s="6" t="e">
        <f t="shared" ref="AW4:AW25" si="22">INT($D4/10^AE4)</f>
        <v>#REF!</v>
      </c>
      <c r="AX4" s="6" t="e">
        <f t="shared" ref="AX4:AX25" si="23">INT($D4/10^AF4)</f>
        <v>#REF!</v>
      </c>
      <c r="AY4" s="6" t="e">
        <f t="shared" ref="AY4:AY25" si="24">INT($D4/10^AG4)</f>
        <v>#REF!</v>
      </c>
      <c r="AZ4" s="6" t="e">
        <f t="shared" ref="AZ4:AZ25" si="25">INT($D4/10^AH4)</f>
        <v>#REF!</v>
      </c>
      <c r="BA4" s="6" t="e">
        <f t="shared" ref="BA4:BA25" si="26">INT($D4/10^AI4)</f>
        <v>#REF!</v>
      </c>
      <c r="BB4" s="6" t="e">
        <f t="shared" ref="BB4:BB25" si="27">INT($D4/10^AJ4)</f>
        <v>#REF!</v>
      </c>
      <c r="BC4" s="6" t="e">
        <f t="shared" ref="BC4:BC25" si="28">INT($D4/10^AK4)</f>
        <v>#REF!</v>
      </c>
      <c r="BD4" s="6" t="e">
        <f t="shared" ref="BD4:BD25" si="29">INT($D4/10^AL4)</f>
        <v>#REF!</v>
      </c>
      <c r="BE4" s="6" t="e">
        <f t="shared" ref="BE4:BE25" si="30">INT($D4/10^AM4)</f>
        <v>#REF!</v>
      </c>
      <c r="BF4" s="4"/>
      <c r="BG4" s="4" t="e">
        <f t="shared" ref="BG4:BG25" si="31">(AO4-AN4*10)*100</f>
        <v>#REF!</v>
      </c>
      <c r="BH4" s="6" t="e">
        <f t="shared" ref="BH4:BH25" si="32">(AP4-AO4*10)*10</f>
        <v>#REF!</v>
      </c>
      <c r="BI4" s="6" t="e">
        <f t="shared" ref="BI4:BI25" si="33">AQ4-AP4*10</f>
        <v>#REF!</v>
      </c>
      <c r="BJ4" s="6" t="e">
        <f t="shared" ref="BJ4:BJ25" si="34">(AR4-AQ4*10)*100</f>
        <v>#REF!</v>
      </c>
      <c r="BK4" s="6" t="e">
        <f t="shared" ref="BK4:BK25" si="35">(AS4-AR4*10)*10</f>
        <v>#REF!</v>
      </c>
      <c r="BL4" s="6" t="e">
        <f t="shared" ref="BL4:BL25" si="36">AT4-AS4*10</f>
        <v>#REF!</v>
      </c>
      <c r="BM4" s="6" t="e">
        <f t="shared" ref="BM4:BM25" si="37">(AU4-AT4*10)*100</f>
        <v>#REF!</v>
      </c>
      <c r="BN4" s="6" t="e">
        <f t="shared" ref="BN4:BN25" si="38">(AV4-AU4*10)*10</f>
        <v>#REF!</v>
      </c>
      <c r="BO4" s="6" t="e">
        <f t="shared" ref="BO4:BO25" si="39">AW4-AV4*10</f>
        <v>#REF!</v>
      </c>
      <c r="BP4" s="6" t="e">
        <f t="shared" ref="BP4:BP25" si="40">(AX4-AW4*10)*100</f>
        <v>#REF!</v>
      </c>
      <c r="BQ4" s="6" t="e">
        <f t="shared" ref="BQ4:BQ25" si="41">(AY4-AX4*10)*10</f>
        <v>#REF!</v>
      </c>
      <c r="BR4" s="6" t="e">
        <f t="shared" ref="BR4:BR25" si="42">AZ4-AY4*10</f>
        <v>#REF!</v>
      </c>
      <c r="BS4" s="6" t="e">
        <f t="shared" ref="BS4:BS25" si="43">(BA4-AZ4*10)*100</f>
        <v>#REF!</v>
      </c>
      <c r="BT4" s="6" t="e">
        <f t="shared" ref="BT4:BT25" si="44">(BB4-BA4*10)*10</f>
        <v>#REF!</v>
      </c>
      <c r="BU4" s="6" t="e">
        <f t="shared" ref="BU4:BU25" si="45">BC4-BB4*10</f>
        <v>#REF!</v>
      </c>
      <c r="BV4" s="6" t="e">
        <f t="shared" ref="BV4:BV25" si="46">(BD4-BC4*10)*10</f>
        <v>#REF!</v>
      </c>
      <c r="BW4" s="6" t="e">
        <f t="shared" ref="BW4:BW25" si="47">BE4-BD4*10</f>
        <v>#REF!</v>
      </c>
      <c r="BX4" s="4"/>
      <c r="BY4" s="4"/>
      <c r="BZ4" s="6" t="e">
        <f t="shared" ref="BZ4:BZ25" si="48">BI4+BH4</f>
        <v>#REF!</v>
      </c>
      <c r="CA4" s="6"/>
      <c r="CB4" s="6"/>
      <c r="CC4" s="6" t="e">
        <f t="shared" ref="CC4:CC25" si="49">BL4+BK4</f>
        <v>#REF!</v>
      </c>
      <c r="CD4" s="6"/>
      <c r="CE4" s="6"/>
      <c r="CF4" s="6" t="e">
        <f t="shared" ref="CF4:CF25" si="50">BO4+BN4</f>
        <v>#REF!</v>
      </c>
      <c r="CG4" s="4"/>
      <c r="CH4" s="6"/>
      <c r="CI4" s="6" t="e">
        <f t="shared" ref="CI4:CI25" si="51">BR4+BQ4</f>
        <v>#REF!</v>
      </c>
      <c r="CJ4" s="4"/>
      <c r="CK4" s="6"/>
      <c r="CL4" s="6" t="e">
        <f t="shared" ref="CL4:CL25" si="52">BU4+BT4</f>
        <v>#REF!</v>
      </c>
      <c r="CM4" s="4"/>
      <c r="CN4" s="6" t="e">
        <f t="shared" ref="CN4:CN25" si="53">BW4+BV4</f>
        <v>#REF!</v>
      </c>
      <c r="CO4" s="4"/>
      <c r="CP4" s="4"/>
      <c r="CQ4" s="4" t="e">
        <f t="shared" ref="CQ4:CQ25" si="54">IF(RIGHT(AQ4,3)="100","cien",IF(AO4&gt;0,CONCATENATE(VLOOKUP(BG4,$ER$5:$ES$57,2,FALSE),E4),""))</f>
        <v>#REF!</v>
      </c>
      <c r="CR4" s="4" t="e">
        <f t="shared" ref="CR4:CR25" si="55">IF(BH4=20,"veinti",IF(AP4&gt;0,CONCATENATE(VLOOKUP(BH4,$ER$5:$ES$57,2,FALSE),F4),""))</f>
        <v>#REF!</v>
      </c>
      <c r="CS4" s="4" t="e">
        <f t="shared" ref="CS4:CS25" si="56">CONCATENATE(VLOOKUP(BI4,$ER$5:$ES$57,2,FALSE),G4)</f>
        <v>#REF!</v>
      </c>
      <c r="CT4" s="4" t="e">
        <f t="shared" ref="CT4:CT25" si="57">IF(RIGHT(AT4,3)="100","cien",IF(AR4&gt;0,CONCATENATE(VLOOKUP(BJ4,$ER$5:$ES$57,2,FALSE),H4),""))</f>
        <v>#REF!</v>
      </c>
      <c r="CU4" s="4" t="e">
        <f t="shared" ref="CU4:CU25" si="58">IF(BK4=20,"veinti",IF(AS4&gt;0,CONCATENATE(VLOOKUP(BK4,$ER$5:$ES$57,2,FALSE),I4),""))</f>
        <v>#REF!</v>
      </c>
      <c r="CV4" s="4" t="e">
        <f t="shared" ref="CV4:CV25" si="59">CONCATENATE(VLOOKUP(BL4,$ER$5:$ES$57,2,FALSE),J4)</f>
        <v>#REF!</v>
      </c>
      <c r="CW4" s="4" t="e">
        <f t="shared" ref="CW4:CW25" si="60">IF(RIGHT(AW4,3)="100","cien",IF(AU4&gt;0,CONCATENATE(VLOOKUP(BM4,$ER$5:$ES$57,2,FALSE),K4),""))</f>
        <v>#REF!</v>
      </c>
      <c r="CX4" s="4" t="e">
        <f t="shared" ref="CX4:CX25" si="61">IF(BN4=20,"veinti",IF(AV4&gt;0,CONCATENATE(VLOOKUP(BN4,$ER$5:$ES$57,2,FALSE),L4),""))</f>
        <v>#REF!</v>
      </c>
      <c r="CY4" s="4" t="e">
        <f t="shared" ref="CY4:CY25" si="62">CONCATENATE(VLOOKUP(BO4,$ER$5:$ES$57,2,FALSE),M4)</f>
        <v>#REF!</v>
      </c>
      <c r="CZ4" s="4" t="e">
        <f t="shared" ref="CZ4:CZ25" si="63">IF(RIGHT(AZ4,3)="100","cien",IF(AX4&gt;0,CONCATENATE(VLOOKUP(BP4,$ER$5:$ES$57,2,FALSE),N4),""))</f>
        <v>#REF!</v>
      </c>
      <c r="DA4" s="4" t="e">
        <f t="shared" ref="DA4:DA25" si="64">IF(BQ4=20,"veinti",IF(AY4&gt;0,CONCATENATE(VLOOKUP(BQ4,$ER$5:$ES$57,2,FALSE),O4),""))</f>
        <v>#REF!</v>
      </c>
      <c r="DB4" s="4" t="e">
        <f t="shared" ref="DB4:DB25" si="65">CONCATENATE(VLOOKUP(BR4,$ER$5:$ES$57,2,FALSE),P4)</f>
        <v>#REF!</v>
      </c>
      <c r="DC4" s="4" t="e">
        <f t="shared" ref="DC4:DC25" si="66">IF(RIGHT(BC4,3)="100","cien",IF(BA4&gt;0,CONCATENATE(VLOOKUP(BS4,$ER$5:$ES$57,2,FALSE),Q4),""))</f>
        <v>#REF!</v>
      </c>
      <c r="DD4" s="4" t="e">
        <f t="shared" ref="DD4:DD25" si="67">IF(BT4=20,"veinti",IF(BB4&gt;0,CONCATENATE(VLOOKUP(BT4,$ER$5:$ES$57,2,FALSE),R4),""))</f>
        <v>#REF!</v>
      </c>
      <c r="DE4" s="4" t="e">
        <f t="shared" ref="DE4:DE25" si="68">CONCATENATE(VLOOKUP(BU4,$ER$5:$ES$57,2,FALSE),S4)</f>
        <v>#REF!</v>
      </c>
      <c r="DF4" s="4" t="e">
        <f t="shared" ref="DF4:DF25" si="69">IF(BV4=20,"veinti",IF(BD4&gt;0,CONCATENATE(VLOOKUP(BV4,$ER$5:$ES$57,2,FALSE),T4),""))</f>
        <v>#REF!</v>
      </c>
      <c r="DG4" s="4" t="e">
        <f t="shared" ref="DG4:DG25" si="70">CONCATENATE(VLOOKUP(BW4,$ER$5:$ES$57,2,FALSE),U4)</f>
        <v>#REF!</v>
      </c>
      <c r="DH4" s="4" t="e">
        <f t="shared" ref="DH4:DH25" si="71">VLOOKUP(BZ4,$ER$5:$ES$57,2,FALSE)</f>
        <v>#REF!</v>
      </c>
      <c r="DI4" s="4" t="e">
        <f t="shared" ref="DI4:DI25" si="72">IF(AQ4=0,"",IF(SUM(BJ4:BU4)=0,IF(AQ4=1," billón de","  billones de"),IF(AQ4=1," billón","  billones")))</f>
        <v>#REF!</v>
      </c>
      <c r="DJ4" s="4"/>
      <c r="DK4" s="4" t="e">
        <f t="shared" ref="DK4:DK25" si="73">VLOOKUP(CC4,$ER$5:$ES$57,2,FALSE)</f>
        <v>#REF!</v>
      </c>
      <c r="DL4" s="4" t="e">
        <f t="shared" ref="DL4:DL25" si="74">IF(BL4+BK4+BJ4=0,""," mil")</f>
        <v>#REF!</v>
      </c>
      <c r="DM4" s="4"/>
      <c r="DN4" s="4" t="e">
        <f t="shared" ref="DN4:DN25" si="75">VLOOKUP(CF4,$ER$5:$ES$57,2,FALSE)</f>
        <v>#REF!</v>
      </c>
      <c r="DO4" s="4" t="e">
        <f t="shared" ref="DO4:DO25" si="76">IF(SUM(BJ4:BO4)=0,"",IF(AW4=0,"",IF(BP4+BQ4+BR4+BS4+BT4+BU4=0,IF(AW4=1," millón de","  millones de"),IF(AW4=1," millón","  millones"))))</f>
        <v>#REF!</v>
      </c>
      <c r="DP4" s="4"/>
      <c r="DQ4" s="4" t="e">
        <f t="shared" ref="DQ4:DQ25" si="77">VLOOKUP(CI4,$ER$5:$ES$57,2,FALSE)</f>
        <v>#REF!</v>
      </c>
      <c r="DR4" s="4" t="e">
        <f t="shared" ref="DR4:DR25" si="78">IF(BR4+BQ4+BP4=0,""," mil")</f>
        <v>#REF!</v>
      </c>
      <c r="DS4" s="4"/>
      <c r="DT4" s="4" t="e">
        <f t="shared" ref="DT4:DT25" si="79">IF(BC4=0,"cero",VLOOKUP(CL4,$ER$5:$ES$57,2,FALSE))</f>
        <v>#REF!</v>
      </c>
      <c r="DU4" s="4" t="e">
        <f t="shared" ref="DU4:DU25" si="80">IF(BC4=1,$A$1,$B$1)</f>
        <v>#REF!</v>
      </c>
      <c r="DV4" s="4" t="e">
        <f t="shared" ref="DV4:DV25" si="81">IF(BE4=0,"",VLOOKUP(CN4,$ER$5:$ES$57,2,FALSE))</f>
        <v>#REF!</v>
      </c>
      <c r="DW4" s="4" t="e">
        <f t="shared" ref="DW4:DW25" si="82">IF(SUM(BV4:BW4)=0,"",IF(SUM(BV4:BW4)=1,$A$2," centavos"))</f>
        <v>#REF!</v>
      </c>
      <c r="DX4" s="4"/>
      <c r="DY4" s="4"/>
      <c r="DZ4" s="4"/>
      <c r="EA4" s="4" t="e">
        <f t="shared" ref="EA4:EA25" si="83">CONCATENATE(CQ4,IF(ISERROR(DH4),CONCATENATE(CR4,CS4),CONCATENATE(DH4,DI4)))</f>
        <v>#REF!</v>
      </c>
      <c r="EB4" s="4"/>
      <c r="EC4" s="4"/>
      <c r="ED4" s="4" t="e">
        <f t="shared" ref="ED4:ED25" si="84">CONCATENATE(CT4,IF(ISERROR(DK4),CONCATENATE(CU4,CV4),CONCATENATE(DK4,DL4)))</f>
        <v>#REF!</v>
      </c>
      <c r="EE4" s="4"/>
      <c r="EF4" s="4"/>
      <c r="EG4" s="7" t="e">
        <f t="shared" ref="EG4:EG25" si="85">CONCATENATE(CW4,IF(ISERROR(DN4),CONCATENATE(CX4,CY4),CONCATENATE(DN4,DO4)))</f>
        <v>#REF!</v>
      </c>
      <c r="EH4" s="4"/>
      <c r="EI4" s="4"/>
      <c r="EJ4" s="7" t="e">
        <f t="shared" ref="EJ4:EJ25" si="86">CONCATENATE(CZ4,IF(ISERROR(DQ4),CONCATENATE(DA4,DB4),CONCATENATE(DQ4,DR4)))</f>
        <v>#REF!</v>
      </c>
      <c r="EK4" s="4"/>
      <c r="EL4" s="4"/>
      <c r="EM4" s="7" t="e">
        <f t="shared" ref="EM4:EM25" si="87">CONCATENATE(DC4,IF(ISERROR(DT4),CONCATENATE(DD4,DE4),CONCATENATE(DT4,DU4)))</f>
        <v>#REF!</v>
      </c>
      <c r="EN4" s="7"/>
      <c r="EO4" s="7" t="e">
        <f t="shared" ref="EO4:EO25" si="88">CONCATENATE(IF(ISERROR(DV4),CONCATENATE(DF4,DG4),CONCATENATE(DV4,DW4)))</f>
        <v>#REF!</v>
      </c>
      <c r="EP4" s="4"/>
      <c r="ER4" t="s">
        <v>328</v>
      </c>
      <c r="ES4" t="s">
        <v>329</v>
      </c>
    </row>
    <row r="5" spans="1:149" x14ac:dyDescent="0.2">
      <c r="A5" s="2">
        <v>0</v>
      </c>
      <c r="B5" s="3" t="str">
        <f t="shared" si="0"/>
        <v>cero pesos M/L</v>
      </c>
      <c r="C5" s="4"/>
      <c r="D5" s="5">
        <f t="shared" si="1"/>
        <v>0</v>
      </c>
      <c r="E5" s="4" t="str">
        <f t="shared" si="2"/>
        <v/>
      </c>
      <c r="F5" s="4" t="str">
        <f t="shared" si="3"/>
        <v xml:space="preserve"> pesos</v>
      </c>
      <c r="G5" s="4" t="str">
        <f t="shared" si="4"/>
        <v xml:space="preserve"> billones de</v>
      </c>
      <c r="H5" s="4"/>
      <c r="I5" s="4" t="str">
        <f t="shared" si="5"/>
        <v xml:space="preserve"> pesos</v>
      </c>
      <c r="J5" s="4" t="s">
        <v>327</v>
      </c>
      <c r="K5" s="4"/>
      <c r="L5" s="4" t="str">
        <f t="shared" si="6"/>
        <v xml:space="preserve"> pesos</v>
      </c>
      <c r="M5" s="4" t="str">
        <f t="shared" si="7"/>
        <v xml:space="preserve"> millones de</v>
      </c>
      <c r="N5" s="4"/>
      <c r="O5" s="4" t="str">
        <f t="shared" si="8"/>
        <v xml:space="preserve"> pesos</v>
      </c>
      <c r="P5" s="4" t="s">
        <v>327</v>
      </c>
      <c r="Q5" s="4"/>
      <c r="R5" s="4" t="str">
        <f t="shared" si="9"/>
        <v xml:space="preserve"> pesos</v>
      </c>
      <c r="S5" s="4" t="str">
        <f t="shared" si="10"/>
        <v xml:space="preserve"> pesos</v>
      </c>
      <c r="T5" s="4" t="str">
        <f t="shared" si="11"/>
        <v xml:space="preserve"> centavos</v>
      </c>
      <c r="U5" s="4" t="str">
        <f t="shared" si="12"/>
        <v xml:space="preserve"> centavos</v>
      </c>
      <c r="V5" s="4">
        <v>15</v>
      </c>
      <c r="W5" s="4">
        <v>14</v>
      </c>
      <c r="X5" s="4">
        <v>13</v>
      </c>
      <c r="Y5" s="4">
        <v>12</v>
      </c>
      <c r="Z5" s="4">
        <v>11</v>
      </c>
      <c r="AA5" s="4">
        <v>10</v>
      </c>
      <c r="AB5" s="4">
        <v>9</v>
      </c>
      <c r="AC5" s="4">
        <f t="shared" ref="AC5:AM5" si="89">AB5-1</f>
        <v>8</v>
      </c>
      <c r="AD5" s="4">
        <f t="shared" si="89"/>
        <v>7</v>
      </c>
      <c r="AE5" s="4">
        <f t="shared" si="89"/>
        <v>6</v>
      </c>
      <c r="AF5" s="4">
        <f t="shared" si="89"/>
        <v>5</v>
      </c>
      <c r="AG5" s="4">
        <f t="shared" si="89"/>
        <v>4</v>
      </c>
      <c r="AH5" s="4">
        <f t="shared" si="89"/>
        <v>3</v>
      </c>
      <c r="AI5" s="4">
        <f t="shared" si="89"/>
        <v>2</v>
      </c>
      <c r="AJ5" s="4">
        <f t="shared" si="89"/>
        <v>1</v>
      </c>
      <c r="AK5" s="4">
        <f t="shared" si="89"/>
        <v>0</v>
      </c>
      <c r="AL5" s="4">
        <f t="shared" si="89"/>
        <v>-1</v>
      </c>
      <c r="AM5" s="4">
        <f t="shared" si="89"/>
        <v>-2</v>
      </c>
      <c r="AN5" s="4"/>
      <c r="AO5" s="6">
        <f t="shared" si="14"/>
        <v>0</v>
      </c>
      <c r="AP5" s="6">
        <f t="shared" si="15"/>
        <v>0</v>
      </c>
      <c r="AQ5" s="6">
        <f t="shared" si="16"/>
        <v>0</v>
      </c>
      <c r="AR5" s="6">
        <f t="shared" si="17"/>
        <v>0</v>
      </c>
      <c r="AS5" s="6">
        <f t="shared" si="18"/>
        <v>0</v>
      </c>
      <c r="AT5" s="6">
        <f t="shared" si="19"/>
        <v>0</v>
      </c>
      <c r="AU5" s="6">
        <f t="shared" si="20"/>
        <v>0</v>
      </c>
      <c r="AV5" s="6">
        <f t="shared" si="21"/>
        <v>0</v>
      </c>
      <c r="AW5" s="6">
        <f t="shared" si="22"/>
        <v>0</v>
      </c>
      <c r="AX5" s="6">
        <f t="shared" si="23"/>
        <v>0</v>
      </c>
      <c r="AY5" s="6">
        <f t="shared" si="24"/>
        <v>0</v>
      </c>
      <c r="AZ5" s="6">
        <f t="shared" si="25"/>
        <v>0</v>
      </c>
      <c r="BA5" s="6">
        <f t="shared" si="26"/>
        <v>0</v>
      </c>
      <c r="BB5" s="6">
        <f t="shared" si="27"/>
        <v>0</v>
      </c>
      <c r="BC5" s="6">
        <f t="shared" si="28"/>
        <v>0</v>
      </c>
      <c r="BD5" s="6">
        <f t="shared" si="29"/>
        <v>0</v>
      </c>
      <c r="BE5" s="6">
        <f t="shared" si="30"/>
        <v>0</v>
      </c>
      <c r="BF5" s="4"/>
      <c r="BG5" s="4">
        <f t="shared" si="31"/>
        <v>0</v>
      </c>
      <c r="BH5" s="6">
        <f t="shared" si="32"/>
        <v>0</v>
      </c>
      <c r="BI5" s="6">
        <f t="shared" si="33"/>
        <v>0</v>
      </c>
      <c r="BJ5" s="6">
        <f t="shared" si="34"/>
        <v>0</v>
      </c>
      <c r="BK5" s="6">
        <f t="shared" si="35"/>
        <v>0</v>
      </c>
      <c r="BL5" s="6">
        <f t="shared" si="36"/>
        <v>0</v>
      </c>
      <c r="BM5" s="6">
        <f t="shared" si="37"/>
        <v>0</v>
      </c>
      <c r="BN5" s="6">
        <f t="shared" si="38"/>
        <v>0</v>
      </c>
      <c r="BO5" s="6">
        <f t="shared" si="39"/>
        <v>0</v>
      </c>
      <c r="BP5" s="6">
        <f t="shared" si="40"/>
        <v>0</v>
      </c>
      <c r="BQ5" s="6">
        <f t="shared" si="41"/>
        <v>0</v>
      </c>
      <c r="BR5" s="6">
        <f t="shared" si="42"/>
        <v>0</v>
      </c>
      <c r="BS5" s="6">
        <f t="shared" si="43"/>
        <v>0</v>
      </c>
      <c r="BT5" s="6">
        <f t="shared" si="44"/>
        <v>0</v>
      </c>
      <c r="BU5" s="6">
        <f t="shared" si="45"/>
        <v>0</v>
      </c>
      <c r="BV5" s="6">
        <f t="shared" si="46"/>
        <v>0</v>
      </c>
      <c r="BW5" s="6">
        <f t="shared" si="47"/>
        <v>0</v>
      </c>
      <c r="BX5" s="4"/>
      <c r="BY5" s="4"/>
      <c r="BZ5" s="6">
        <f t="shared" si="48"/>
        <v>0</v>
      </c>
      <c r="CA5" s="6"/>
      <c r="CB5" s="6"/>
      <c r="CC5" s="6">
        <f t="shared" si="49"/>
        <v>0</v>
      </c>
      <c r="CD5" s="6"/>
      <c r="CE5" s="6"/>
      <c r="CF5" s="6">
        <f t="shared" si="50"/>
        <v>0</v>
      </c>
      <c r="CG5" s="4"/>
      <c r="CH5" s="6"/>
      <c r="CI5" s="6">
        <f t="shared" si="51"/>
        <v>0</v>
      </c>
      <c r="CJ5" s="4"/>
      <c r="CK5" s="6"/>
      <c r="CL5" s="6">
        <f t="shared" si="52"/>
        <v>0</v>
      </c>
      <c r="CM5" s="4"/>
      <c r="CN5" s="6">
        <f t="shared" si="53"/>
        <v>0</v>
      </c>
      <c r="CO5" s="4"/>
      <c r="CP5" s="4"/>
      <c r="CQ5" s="4" t="str">
        <f t="shared" si="54"/>
        <v/>
      </c>
      <c r="CR5" s="4" t="str">
        <f t="shared" si="55"/>
        <v/>
      </c>
      <c r="CS5" s="4" t="str">
        <f t="shared" si="56"/>
        <v xml:space="preserve">  billones de</v>
      </c>
      <c r="CT5" s="4" t="str">
        <f t="shared" si="57"/>
        <v/>
      </c>
      <c r="CU5" s="4" t="str">
        <f t="shared" si="58"/>
        <v/>
      </c>
      <c r="CV5" s="4" t="str">
        <f t="shared" si="59"/>
        <v xml:space="preserve">  mil</v>
      </c>
      <c r="CW5" s="4" t="str">
        <f t="shared" si="60"/>
        <v/>
      </c>
      <c r="CX5" s="4" t="str">
        <f t="shared" si="61"/>
        <v/>
      </c>
      <c r="CY5" s="4" t="str">
        <f t="shared" si="62"/>
        <v xml:space="preserve">  millones de</v>
      </c>
      <c r="CZ5" s="4" t="str">
        <f t="shared" si="63"/>
        <v/>
      </c>
      <c r="DA5" s="4" t="str">
        <f t="shared" si="64"/>
        <v/>
      </c>
      <c r="DB5" s="4" t="str">
        <f t="shared" si="65"/>
        <v xml:space="preserve">  mil</v>
      </c>
      <c r="DC5" s="4" t="str">
        <f t="shared" si="66"/>
        <v/>
      </c>
      <c r="DD5" s="4" t="str">
        <f t="shared" si="67"/>
        <v/>
      </c>
      <c r="DE5" s="4" t="str">
        <f t="shared" si="68"/>
        <v xml:space="preserve">  pesos</v>
      </c>
      <c r="DF5" s="4" t="str">
        <f t="shared" si="69"/>
        <v/>
      </c>
      <c r="DG5" s="4" t="str">
        <f t="shared" si="70"/>
        <v xml:space="preserve">  centavos</v>
      </c>
      <c r="DH5" s="4" t="str">
        <f t="shared" si="71"/>
        <v xml:space="preserve"> </v>
      </c>
      <c r="DI5" s="4" t="str">
        <f t="shared" si="72"/>
        <v/>
      </c>
      <c r="DJ5" s="4"/>
      <c r="DK5" s="4" t="str">
        <f t="shared" si="73"/>
        <v xml:space="preserve"> </v>
      </c>
      <c r="DL5" s="4" t="str">
        <f t="shared" si="74"/>
        <v/>
      </c>
      <c r="DM5" s="4"/>
      <c r="DN5" s="4" t="str">
        <f t="shared" si="75"/>
        <v xml:space="preserve"> </v>
      </c>
      <c r="DO5" s="4" t="str">
        <f t="shared" si="76"/>
        <v/>
      </c>
      <c r="DP5" s="4"/>
      <c r="DQ5" s="4" t="str">
        <f t="shared" si="77"/>
        <v xml:space="preserve"> </v>
      </c>
      <c r="DR5" s="4" t="str">
        <f t="shared" si="78"/>
        <v/>
      </c>
      <c r="DS5" s="4"/>
      <c r="DT5" s="4" t="str">
        <f t="shared" si="79"/>
        <v>cero</v>
      </c>
      <c r="DU5" s="4" t="str">
        <f t="shared" si="80"/>
        <v xml:space="preserve"> pesos</v>
      </c>
      <c r="DV5" s="4" t="str">
        <f t="shared" si="81"/>
        <v/>
      </c>
      <c r="DW5" s="4" t="str">
        <f t="shared" si="82"/>
        <v/>
      </c>
      <c r="DX5" s="4"/>
      <c r="DY5" s="4"/>
      <c r="DZ5" s="4"/>
      <c r="EA5" s="4" t="str">
        <f t="shared" si="83"/>
        <v xml:space="preserve"> </v>
      </c>
      <c r="EB5" s="4"/>
      <c r="EC5" s="4"/>
      <c r="ED5" s="4" t="str">
        <f t="shared" si="84"/>
        <v xml:space="preserve"> </v>
      </c>
      <c r="EE5" s="4"/>
      <c r="EF5" s="4"/>
      <c r="EG5" s="7" t="str">
        <f t="shared" si="85"/>
        <v xml:space="preserve"> </v>
      </c>
      <c r="EH5" s="4"/>
      <c r="EI5" s="4"/>
      <c r="EJ5" s="7" t="str">
        <f t="shared" si="86"/>
        <v xml:space="preserve"> </v>
      </c>
      <c r="EK5" s="4"/>
      <c r="EL5" s="4"/>
      <c r="EM5" s="7" t="str">
        <f t="shared" si="87"/>
        <v>cero pesos</v>
      </c>
      <c r="EN5" s="7"/>
      <c r="EO5" s="7" t="str">
        <f t="shared" si="88"/>
        <v/>
      </c>
      <c r="EP5" s="4"/>
      <c r="ER5">
        <v>0</v>
      </c>
      <c r="ES5" t="s">
        <v>330</v>
      </c>
    </row>
    <row r="6" spans="1:149" x14ac:dyDescent="0.2">
      <c r="A6" s="2">
        <v>0</v>
      </c>
      <c r="B6" s="3" t="str">
        <f t="shared" si="0"/>
        <v>cero pesos M/L</v>
      </c>
      <c r="C6" s="4"/>
      <c r="D6" s="5">
        <f t="shared" si="1"/>
        <v>0</v>
      </c>
      <c r="E6" s="4" t="str">
        <f t="shared" si="2"/>
        <v/>
      </c>
      <c r="F6" s="4" t="str">
        <f t="shared" si="3"/>
        <v xml:space="preserve"> pesos</v>
      </c>
      <c r="G6" s="4" t="str">
        <f t="shared" si="4"/>
        <v xml:space="preserve"> billones de</v>
      </c>
      <c r="H6" s="4"/>
      <c r="I6" s="4" t="str">
        <f t="shared" si="5"/>
        <v xml:space="preserve"> pesos</v>
      </c>
      <c r="J6" s="4" t="s">
        <v>327</v>
      </c>
      <c r="K6" s="4"/>
      <c r="L6" s="4" t="str">
        <f t="shared" si="6"/>
        <v xml:space="preserve"> pesos</v>
      </c>
      <c r="M6" s="4" t="str">
        <f t="shared" si="7"/>
        <v xml:space="preserve"> millones de</v>
      </c>
      <c r="N6" s="4"/>
      <c r="O6" s="4" t="str">
        <f t="shared" si="8"/>
        <v xml:space="preserve"> pesos</v>
      </c>
      <c r="P6" s="4" t="s">
        <v>327</v>
      </c>
      <c r="Q6" s="4"/>
      <c r="R6" s="4" t="str">
        <f t="shared" si="9"/>
        <v xml:space="preserve"> pesos</v>
      </c>
      <c r="S6" s="4" t="str">
        <f t="shared" si="10"/>
        <v xml:space="preserve"> pesos</v>
      </c>
      <c r="T6" s="4" t="str">
        <f t="shared" si="11"/>
        <v xml:space="preserve"> centavos</v>
      </c>
      <c r="U6" s="4" t="str">
        <f t="shared" si="12"/>
        <v xml:space="preserve"> centavos</v>
      </c>
      <c r="V6" s="4">
        <v>15</v>
      </c>
      <c r="W6" s="4">
        <v>14</v>
      </c>
      <c r="X6" s="4">
        <v>13</v>
      </c>
      <c r="Y6" s="4">
        <v>12</v>
      </c>
      <c r="Z6" s="4">
        <v>11</v>
      </c>
      <c r="AA6" s="4">
        <v>10</v>
      </c>
      <c r="AB6" s="4">
        <v>9</v>
      </c>
      <c r="AC6" s="4">
        <f t="shared" ref="AC6:AM6" si="90">AB6-1</f>
        <v>8</v>
      </c>
      <c r="AD6" s="4">
        <f t="shared" si="90"/>
        <v>7</v>
      </c>
      <c r="AE6" s="4">
        <f t="shared" si="90"/>
        <v>6</v>
      </c>
      <c r="AF6" s="4">
        <f t="shared" si="90"/>
        <v>5</v>
      </c>
      <c r="AG6" s="4">
        <f t="shared" si="90"/>
        <v>4</v>
      </c>
      <c r="AH6" s="4">
        <f t="shared" si="90"/>
        <v>3</v>
      </c>
      <c r="AI6" s="4">
        <f t="shared" si="90"/>
        <v>2</v>
      </c>
      <c r="AJ6" s="4">
        <f t="shared" si="90"/>
        <v>1</v>
      </c>
      <c r="AK6" s="4">
        <f t="shared" si="90"/>
        <v>0</v>
      </c>
      <c r="AL6" s="4">
        <f t="shared" si="90"/>
        <v>-1</v>
      </c>
      <c r="AM6" s="4">
        <f t="shared" si="90"/>
        <v>-2</v>
      </c>
      <c r="AN6" s="4"/>
      <c r="AO6" s="6">
        <f t="shared" si="14"/>
        <v>0</v>
      </c>
      <c r="AP6" s="6">
        <f t="shared" si="15"/>
        <v>0</v>
      </c>
      <c r="AQ6" s="6">
        <f t="shared" si="16"/>
        <v>0</v>
      </c>
      <c r="AR6" s="6">
        <f t="shared" si="17"/>
        <v>0</v>
      </c>
      <c r="AS6" s="6">
        <f t="shared" si="18"/>
        <v>0</v>
      </c>
      <c r="AT6" s="6">
        <f t="shared" si="19"/>
        <v>0</v>
      </c>
      <c r="AU6" s="6">
        <f t="shared" si="20"/>
        <v>0</v>
      </c>
      <c r="AV6" s="6">
        <f t="shared" si="21"/>
        <v>0</v>
      </c>
      <c r="AW6" s="6">
        <f t="shared" si="22"/>
        <v>0</v>
      </c>
      <c r="AX6" s="6">
        <f t="shared" si="23"/>
        <v>0</v>
      </c>
      <c r="AY6" s="6">
        <f t="shared" si="24"/>
        <v>0</v>
      </c>
      <c r="AZ6" s="6">
        <f t="shared" si="25"/>
        <v>0</v>
      </c>
      <c r="BA6" s="6">
        <f t="shared" si="26"/>
        <v>0</v>
      </c>
      <c r="BB6" s="6">
        <f t="shared" si="27"/>
        <v>0</v>
      </c>
      <c r="BC6" s="6">
        <f t="shared" si="28"/>
        <v>0</v>
      </c>
      <c r="BD6" s="6">
        <f t="shared" si="29"/>
        <v>0</v>
      </c>
      <c r="BE6" s="6">
        <f t="shared" si="30"/>
        <v>0</v>
      </c>
      <c r="BF6" s="4"/>
      <c r="BG6" s="4">
        <f t="shared" si="31"/>
        <v>0</v>
      </c>
      <c r="BH6" s="6">
        <f t="shared" si="32"/>
        <v>0</v>
      </c>
      <c r="BI6" s="6">
        <f t="shared" si="33"/>
        <v>0</v>
      </c>
      <c r="BJ6" s="6">
        <f t="shared" si="34"/>
        <v>0</v>
      </c>
      <c r="BK6" s="6">
        <f t="shared" si="35"/>
        <v>0</v>
      </c>
      <c r="BL6" s="6">
        <f t="shared" si="36"/>
        <v>0</v>
      </c>
      <c r="BM6" s="6">
        <f t="shared" si="37"/>
        <v>0</v>
      </c>
      <c r="BN6" s="6">
        <f t="shared" si="38"/>
        <v>0</v>
      </c>
      <c r="BO6" s="6">
        <f t="shared" si="39"/>
        <v>0</v>
      </c>
      <c r="BP6" s="6">
        <f t="shared" si="40"/>
        <v>0</v>
      </c>
      <c r="BQ6" s="6">
        <f t="shared" si="41"/>
        <v>0</v>
      </c>
      <c r="BR6" s="6">
        <f t="shared" si="42"/>
        <v>0</v>
      </c>
      <c r="BS6" s="6">
        <f t="shared" si="43"/>
        <v>0</v>
      </c>
      <c r="BT6" s="6">
        <f t="shared" si="44"/>
        <v>0</v>
      </c>
      <c r="BU6" s="6">
        <f t="shared" si="45"/>
        <v>0</v>
      </c>
      <c r="BV6" s="6">
        <f t="shared" si="46"/>
        <v>0</v>
      </c>
      <c r="BW6" s="6">
        <f t="shared" si="47"/>
        <v>0</v>
      </c>
      <c r="BX6" s="4"/>
      <c r="BY6" s="4"/>
      <c r="BZ6" s="6">
        <f t="shared" si="48"/>
        <v>0</v>
      </c>
      <c r="CA6" s="6"/>
      <c r="CB6" s="6"/>
      <c r="CC6" s="6">
        <f t="shared" si="49"/>
        <v>0</v>
      </c>
      <c r="CD6" s="6"/>
      <c r="CE6" s="6"/>
      <c r="CF6" s="6">
        <f t="shared" si="50"/>
        <v>0</v>
      </c>
      <c r="CG6" s="4"/>
      <c r="CH6" s="6"/>
      <c r="CI6" s="6">
        <f t="shared" si="51"/>
        <v>0</v>
      </c>
      <c r="CJ6" s="4"/>
      <c r="CK6" s="6"/>
      <c r="CL6" s="6">
        <f t="shared" si="52"/>
        <v>0</v>
      </c>
      <c r="CM6" s="4"/>
      <c r="CN6" s="6">
        <f t="shared" si="53"/>
        <v>0</v>
      </c>
      <c r="CO6" s="4"/>
      <c r="CP6" s="4"/>
      <c r="CQ6" s="4" t="str">
        <f t="shared" si="54"/>
        <v/>
      </c>
      <c r="CR6" s="4" t="str">
        <f t="shared" si="55"/>
        <v/>
      </c>
      <c r="CS6" s="4" t="str">
        <f t="shared" si="56"/>
        <v xml:space="preserve">  billones de</v>
      </c>
      <c r="CT6" s="4" t="str">
        <f t="shared" si="57"/>
        <v/>
      </c>
      <c r="CU6" s="4" t="str">
        <f t="shared" si="58"/>
        <v/>
      </c>
      <c r="CV6" s="4" t="str">
        <f t="shared" si="59"/>
        <v xml:space="preserve">  mil</v>
      </c>
      <c r="CW6" s="4" t="str">
        <f t="shared" si="60"/>
        <v/>
      </c>
      <c r="CX6" s="4" t="str">
        <f t="shared" si="61"/>
        <v/>
      </c>
      <c r="CY6" s="4" t="str">
        <f t="shared" si="62"/>
        <v xml:space="preserve">  millones de</v>
      </c>
      <c r="CZ6" s="4" t="str">
        <f t="shared" si="63"/>
        <v/>
      </c>
      <c r="DA6" s="4" t="str">
        <f t="shared" si="64"/>
        <v/>
      </c>
      <c r="DB6" s="4" t="str">
        <f t="shared" si="65"/>
        <v xml:space="preserve">  mil</v>
      </c>
      <c r="DC6" s="4" t="str">
        <f t="shared" si="66"/>
        <v/>
      </c>
      <c r="DD6" s="4" t="str">
        <f t="shared" si="67"/>
        <v/>
      </c>
      <c r="DE6" s="4" t="str">
        <f t="shared" si="68"/>
        <v xml:space="preserve">  pesos</v>
      </c>
      <c r="DF6" s="4" t="str">
        <f t="shared" si="69"/>
        <v/>
      </c>
      <c r="DG6" s="4" t="str">
        <f t="shared" si="70"/>
        <v xml:space="preserve">  centavos</v>
      </c>
      <c r="DH6" s="4" t="str">
        <f t="shared" si="71"/>
        <v xml:space="preserve"> </v>
      </c>
      <c r="DI6" s="4" t="str">
        <f t="shared" si="72"/>
        <v/>
      </c>
      <c r="DJ6" s="4"/>
      <c r="DK6" s="4" t="str">
        <f t="shared" si="73"/>
        <v xml:space="preserve"> </v>
      </c>
      <c r="DL6" s="4" t="str">
        <f t="shared" si="74"/>
        <v/>
      </c>
      <c r="DM6" s="4"/>
      <c r="DN6" s="4" t="str">
        <f t="shared" si="75"/>
        <v xml:space="preserve"> </v>
      </c>
      <c r="DO6" s="4" t="str">
        <f t="shared" si="76"/>
        <v/>
      </c>
      <c r="DP6" s="4"/>
      <c r="DQ6" s="4" t="str">
        <f t="shared" si="77"/>
        <v xml:space="preserve"> </v>
      </c>
      <c r="DR6" s="4" t="str">
        <f t="shared" si="78"/>
        <v/>
      </c>
      <c r="DS6" s="4"/>
      <c r="DT6" s="4" t="str">
        <f t="shared" si="79"/>
        <v>cero</v>
      </c>
      <c r="DU6" s="4" t="str">
        <f t="shared" si="80"/>
        <v xml:space="preserve"> pesos</v>
      </c>
      <c r="DV6" s="4" t="str">
        <f t="shared" si="81"/>
        <v/>
      </c>
      <c r="DW6" s="4" t="str">
        <f t="shared" si="82"/>
        <v/>
      </c>
      <c r="DX6" s="4"/>
      <c r="DY6" s="4"/>
      <c r="DZ6" s="4"/>
      <c r="EA6" s="4" t="str">
        <f t="shared" si="83"/>
        <v xml:space="preserve"> </v>
      </c>
      <c r="EB6" s="4"/>
      <c r="EC6" s="4"/>
      <c r="ED6" s="4" t="str">
        <f t="shared" si="84"/>
        <v xml:space="preserve"> </v>
      </c>
      <c r="EE6" s="4"/>
      <c r="EF6" s="4"/>
      <c r="EG6" s="7" t="str">
        <f t="shared" si="85"/>
        <v xml:space="preserve"> </v>
      </c>
      <c r="EH6" s="4"/>
      <c r="EI6" s="4"/>
      <c r="EJ6" s="7" t="str">
        <f t="shared" si="86"/>
        <v xml:space="preserve"> </v>
      </c>
      <c r="EK6" s="4"/>
      <c r="EL6" s="4"/>
      <c r="EM6" s="7" t="str">
        <f t="shared" si="87"/>
        <v>cero pesos</v>
      </c>
      <c r="EN6" s="7"/>
      <c r="EO6" s="7" t="str">
        <f t="shared" si="88"/>
        <v/>
      </c>
      <c r="EP6" s="4"/>
      <c r="ER6">
        <v>1</v>
      </c>
      <c r="ES6" t="s">
        <v>331</v>
      </c>
    </row>
    <row r="7" spans="1:149" x14ac:dyDescent="0.2">
      <c r="A7" s="2">
        <v>0</v>
      </c>
      <c r="B7" s="3" t="str">
        <f t="shared" si="0"/>
        <v>cero pesos M/L</v>
      </c>
      <c r="C7" s="4"/>
      <c r="D7" s="5">
        <f t="shared" si="1"/>
        <v>0</v>
      </c>
      <c r="E7" s="4" t="str">
        <f t="shared" si="2"/>
        <v/>
      </c>
      <c r="F7" s="4" t="str">
        <f t="shared" si="3"/>
        <v xml:space="preserve"> pesos</v>
      </c>
      <c r="G7" s="4" t="str">
        <f t="shared" si="4"/>
        <v xml:space="preserve"> billones de</v>
      </c>
      <c r="H7" s="4"/>
      <c r="I7" s="4" t="str">
        <f t="shared" si="5"/>
        <v xml:space="preserve"> pesos</v>
      </c>
      <c r="J7" s="4" t="s">
        <v>327</v>
      </c>
      <c r="K7" s="4"/>
      <c r="L7" s="4" t="str">
        <f t="shared" si="6"/>
        <v xml:space="preserve"> pesos</v>
      </c>
      <c r="M7" s="4" t="str">
        <f t="shared" si="7"/>
        <v xml:space="preserve"> millones de</v>
      </c>
      <c r="N7" s="4"/>
      <c r="O7" s="4" t="str">
        <f t="shared" si="8"/>
        <v xml:space="preserve"> pesos</v>
      </c>
      <c r="P7" s="4" t="s">
        <v>327</v>
      </c>
      <c r="Q7" s="4"/>
      <c r="R7" s="4" t="str">
        <f t="shared" si="9"/>
        <v xml:space="preserve"> pesos</v>
      </c>
      <c r="S7" s="4" t="str">
        <f t="shared" si="10"/>
        <v xml:space="preserve"> pesos</v>
      </c>
      <c r="T7" s="4" t="str">
        <f t="shared" si="11"/>
        <v xml:space="preserve"> centavos</v>
      </c>
      <c r="U7" s="4" t="str">
        <f t="shared" si="12"/>
        <v xml:space="preserve"> centavos</v>
      </c>
      <c r="V7" s="4">
        <v>15</v>
      </c>
      <c r="W7" s="4">
        <v>14</v>
      </c>
      <c r="X7" s="4">
        <v>13</v>
      </c>
      <c r="Y7" s="4">
        <v>12</v>
      </c>
      <c r="Z7" s="4">
        <v>11</v>
      </c>
      <c r="AA7" s="4">
        <v>10</v>
      </c>
      <c r="AB7" s="4">
        <v>9</v>
      </c>
      <c r="AC7" s="4">
        <f t="shared" ref="AC7:AM7" si="91">AB7-1</f>
        <v>8</v>
      </c>
      <c r="AD7" s="4">
        <f t="shared" si="91"/>
        <v>7</v>
      </c>
      <c r="AE7" s="4">
        <f t="shared" si="91"/>
        <v>6</v>
      </c>
      <c r="AF7" s="4">
        <f t="shared" si="91"/>
        <v>5</v>
      </c>
      <c r="AG7" s="4">
        <f t="shared" si="91"/>
        <v>4</v>
      </c>
      <c r="AH7" s="4">
        <f t="shared" si="91"/>
        <v>3</v>
      </c>
      <c r="AI7" s="4">
        <f t="shared" si="91"/>
        <v>2</v>
      </c>
      <c r="AJ7" s="4">
        <f t="shared" si="91"/>
        <v>1</v>
      </c>
      <c r="AK7" s="4">
        <f t="shared" si="91"/>
        <v>0</v>
      </c>
      <c r="AL7" s="4">
        <f t="shared" si="91"/>
        <v>-1</v>
      </c>
      <c r="AM7" s="4">
        <f t="shared" si="91"/>
        <v>-2</v>
      </c>
      <c r="AN7" s="4"/>
      <c r="AO7" s="6">
        <f t="shared" si="14"/>
        <v>0</v>
      </c>
      <c r="AP7" s="6">
        <f t="shared" si="15"/>
        <v>0</v>
      </c>
      <c r="AQ7" s="6">
        <f t="shared" si="16"/>
        <v>0</v>
      </c>
      <c r="AR7" s="6">
        <f t="shared" si="17"/>
        <v>0</v>
      </c>
      <c r="AS7" s="6">
        <f t="shared" si="18"/>
        <v>0</v>
      </c>
      <c r="AT7" s="6">
        <f t="shared" si="19"/>
        <v>0</v>
      </c>
      <c r="AU7" s="6">
        <f t="shared" si="20"/>
        <v>0</v>
      </c>
      <c r="AV7" s="6">
        <f t="shared" si="21"/>
        <v>0</v>
      </c>
      <c r="AW7" s="6">
        <f t="shared" si="22"/>
        <v>0</v>
      </c>
      <c r="AX7" s="6">
        <f t="shared" si="23"/>
        <v>0</v>
      </c>
      <c r="AY7" s="6">
        <f t="shared" si="24"/>
        <v>0</v>
      </c>
      <c r="AZ7" s="6">
        <f t="shared" si="25"/>
        <v>0</v>
      </c>
      <c r="BA7" s="6">
        <f t="shared" si="26"/>
        <v>0</v>
      </c>
      <c r="BB7" s="6">
        <f t="shared" si="27"/>
        <v>0</v>
      </c>
      <c r="BC7" s="6">
        <f t="shared" si="28"/>
        <v>0</v>
      </c>
      <c r="BD7" s="6">
        <f t="shared" si="29"/>
        <v>0</v>
      </c>
      <c r="BE7" s="6">
        <f t="shared" si="30"/>
        <v>0</v>
      </c>
      <c r="BF7" s="4"/>
      <c r="BG7" s="4">
        <f t="shared" si="31"/>
        <v>0</v>
      </c>
      <c r="BH7" s="6">
        <f t="shared" si="32"/>
        <v>0</v>
      </c>
      <c r="BI7" s="6">
        <f t="shared" si="33"/>
        <v>0</v>
      </c>
      <c r="BJ7" s="6">
        <f t="shared" si="34"/>
        <v>0</v>
      </c>
      <c r="BK7" s="6">
        <f t="shared" si="35"/>
        <v>0</v>
      </c>
      <c r="BL7" s="6">
        <f t="shared" si="36"/>
        <v>0</v>
      </c>
      <c r="BM7" s="6">
        <f t="shared" si="37"/>
        <v>0</v>
      </c>
      <c r="BN7" s="6">
        <f t="shared" si="38"/>
        <v>0</v>
      </c>
      <c r="BO7" s="6">
        <f t="shared" si="39"/>
        <v>0</v>
      </c>
      <c r="BP7" s="6">
        <f t="shared" si="40"/>
        <v>0</v>
      </c>
      <c r="BQ7" s="6">
        <f t="shared" si="41"/>
        <v>0</v>
      </c>
      <c r="BR7" s="6">
        <f t="shared" si="42"/>
        <v>0</v>
      </c>
      <c r="BS7" s="6">
        <f t="shared" si="43"/>
        <v>0</v>
      </c>
      <c r="BT7" s="6">
        <f t="shared" si="44"/>
        <v>0</v>
      </c>
      <c r="BU7" s="6">
        <f t="shared" si="45"/>
        <v>0</v>
      </c>
      <c r="BV7" s="6">
        <f t="shared" si="46"/>
        <v>0</v>
      </c>
      <c r="BW7" s="6">
        <f t="shared" si="47"/>
        <v>0</v>
      </c>
      <c r="BX7" s="4"/>
      <c r="BY7" s="4"/>
      <c r="BZ7" s="6">
        <f t="shared" si="48"/>
        <v>0</v>
      </c>
      <c r="CA7" s="6"/>
      <c r="CB7" s="6"/>
      <c r="CC7" s="6">
        <f t="shared" si="49"/>
        <v>0</v>
      </c>
      <c r="CD7" s="6"/>
      <c r="CE7" s="6"/>
      <c r="CF7" s="6">
        <f t="shared" si="50"/>
        <v>0</v>
      </c>
      <c r="CG7" s="4"/>
      <c r="CH7" s="6"/>
      <c r="CI7" s="6">
        <f t="shared" si="51"/>
        <v>0</v>
      </c>
      <c r="CJ7" s="4"/>
      <c r="CK7" s="6"/>
      <c r="CL7" s="6">
        <f t="shared" si="52"/>
        <v>0</v>
      </c>
      <c r="CM7" s="4"/>
      <c r="CN7" s="6">
        <f t="shared" si="53"/>
        <v>0</v>
      </c>
      <c r="CO7" s="4"/>
      <c r="CP7" s="4"/>
      <c r="CQ7" s="4" t="str">
        <f t="shared" si="54"/>
        <v/>
      </c>
      <c r="CR7" s="4" t="str">
        <f t="shared" si="55"/>
        <v/>
      </c>
      <c r="CS7" s="4" t="str">
        <f t="shared" si="56"/>
        <v xml:space="preserve">  billones de</v>
      </c>
      <c r="CT7" s="4" t="str">
        <f t="shared" si="57"/>
        <v/>
      </c>
      <c r="CU7" s="4" t="str">
        <f t="shared" si="58"/>
        <v/>
      </c>
      <c r="CV7" s="4" t="str">
        <f t="shared" si="59"/>
        <v xml:space="preserve">  mil</v>
      </c>
      <c r="CW7" s="4" t="str">
        <f t="shared" si="60"/>
        <v/>
      </c>
      <c r="CX7" s="4" t="str">
        <f t="shared" si="61"/>
        <v/>
      </c>
      <c r="CY7" s="4" t="str">
        <f t="shared" si="62"/>
        <v xml:space="preserve">  millones de</v>
      </c>
      <c r="CZ7" s="4" t="str">
        <f t="shared" si="63"/>
        <v/>
      </c>
      <c r="DA7" s="4" t="str">
        <f t="shared" si="64"/>
        <v/>
      </c>
      <c r="DB7" s="4" t="str">
        <f t="shared" si="65"/>
        <v xml:space="preserve">  mil</v>
      </c>
      <c r="DC7" s="4" t="str">
        <f t="shared" si="66"/>
        <v/>
      </c>
      <c r="DD7" s="4" t="str">
        <f t="shared" si="67"/>
        <v/>
      </c>
      <c r="DE7" s="4" t="str">
        <f t="shared" si="68"/>
        <v xml:space="preserve">  pesos</v>
      </c>
      <c r="DF7" s="4" t="str">
        <f t="shared" si="69"/>
        <v/>
      </c>
      <c r="DG7" s="4" t="str">
        <f t="shared" si="70"/>
        <v xml:space="preserve">  centavos</v>
      </c>
      <c r="DH7" s="4" t="str">
        <f t="shared" si="71"/>
        <v xml:space="preserve"> </v>
      </c>
      <c r="DI7" s="4" t="str">
        <f t="shared" si="72"/>
        <v/>
      </c>
      <c r="DJ7" s="4"/>
      <c r="DK7" s="4" t="str">
        <f t="shared" si="73"/>
        <v xml:space="preserve"> </v>
      </c>
      <c r="DL7" s="4" t="str">
        <f t="shared" si="74"/>
        <v/>
      </c>
      <c r="DM7" s="4"/>
      <c r="DN7" s="4" t="str">
        <f t="shared" si="75"/>
        <v xml:space="preserve"> </v>
      </c>
      <c r="DO7" s="4" t="str">
        <f t="shared" si="76"/>
        <v/>
      </c>
      <c r="DP7" s="4"/>
      <c r="DQ7" s="4" t="str">
        <f t="shared" si="77"/>
        <v xml:space="preserve"> </v>
      </c>
      <c r="DR7" s="4" t="str">
        <f t="shared" si="78"/>
        <v/>
      </c>
      <c r="DS7" s="4"/>
      <c r="DT7" s="4" t="str">
        <f t="shared" si="79"/>
        <v>cero</v>
      </c>
      <c r="DU7" s="4" t="str">
        <f t="shared" si="80"/>
        <v xml:space="preserve"> pesos</v>
      </c>
      <c r="DV7" s="4" t="str">
        <f t="shared" si="81"/>
        <v/>
      </c>
      <c r="DW7" s="4" t="str">
        <f t="shared" si="82"/>
        <v/>
      </c>
      <c r="DX7" s="4"/>
      <c r="DY7" s="4"/>
      <c r="DZ7" s="4"/>
      <c r="EA7" s="4" t="str">
        <f t="shared" si="83"/>
        <v xml:space="preserve"> </v>
      </c>
      <c r="EB7" s="4"/>
      <c r="EC7" s="4"/>
      <c r="ED7" s="4" t="str">
        <f t="shared" si="84"/>
        <v xml:space="preserve"> </v>
      </c>
      <c r="EE7" s="4"/>
      <c r="EF7" s="4"/>
      <c r="EG7" s="7" t="str">
        <f t="shared" si="85"/>
        <v xml:space="preserve"> </v>
      </c>
      <c r="EH7" s="4"/>
      <c r="EI7" s="4"/>
      <c r="EJ7" s="7" t="str">
        <f t="shared" si="86"/>
        <v xml:space="preserve"> </v>
      </c>
      <c r="EK7" s="4"/>
      <c r="EL7" s="4"/>
      <c r="EM7" s="7" t="str">
        <f t="shared" si="87"/>
        <v>cero pesos</v>
      </c>
      <c r="EN7" s="7"/>
      <c r="EO7" s="7" t="str">
        <f t="shared" si="88"/>
        <v/>
      </c>
      <c r="EP7" s="4"/>
      <c r="ER7">
        <v>2</v>
      </c>
      <c r="ES7" t="s">
        <v>332</v>
      </c>
    </row>
    <row r="8" spans="1:149" x14ac:dyDescent="0.2">
      <c r="A8" s="2">
        <v>0</v>
      </c>
      <c r="B8" s="3" t="str">
        <f t="shared" si="0"/>
        <v>cero pesos M/L</v>
      </c>
      <c r="C8" s="4"/>
      <c r="D8" s="5">
        <f t="shared" si="1"/>
        <v>0</v>
      </c>
      <c r="E8" s="4" t="str">
        <f t="shared" si="2"/>
        <v/>
      </c>
      <c r="F8" s="4" t="str">
        <f t="shared" si="3"/>
        <v xml:space="preserve"> pesos</v>
      </c>
      <c r="G8" s="4" t="str">
        <f t="shared" si="4"/>
        <v xml:space="preserve"> billones de</v>
      </c>
      <c r="H8" s="4"/>
      <c r="I8" s="4" t="str">
        <f t="shared" si="5"/>
        <v xml:space="preserve"> pesos</v>
      </c>
      <c r="J8" s="4" t="s">
        <v>327</v>
      </c>
      <c r="K8" s="4"/>
      <c r="L8" s="4" t="str">
        <f t="shared" si="6"/>
        <v xml:space="preserve"> pesos</v>
      </c>
      <c r="M8" s="4" t="str">
        <f t="shared" si="7"/>
        <v xml:space="preserve"> millones de</v>
      </c>
      <c r="N8" s="4"/>
      <c r="O8" s="4" t="str">
        <f t="shared" si="8"/>
        <v xml:space="preserve"> pesos</v>
      </c>
      <c r="P8" s="4" t="s">
        <v>327</v>
      </c>
      <c r="Q8" s="4"/>
      <c r="R8" s="4" t="str">
        <f t="shared" si="9"/>
        <v xml:space="preserve"> pesos</v>
      </c>
      <c r="S8" s="4" t="str">
        <f t="shared" si="10"/>
        <v xml:space="preserve"> pesos</v>
      </c>
      <c r="T8" s="4" t="str">
        <f t="shared" si="11"/>
        <v xml:space="preserve"> centavos</v>
      </c>
      <c r="U8" s="4" t="str">
        <f t="shared" si="12"/>
        <v xml:space="preserve"> centavos</v>
      </c>
      <c r="V8" s="4">
        <v>15</v>
      </c>
      <c r="W8" s="4">
        <v>14</v>
      </c>
      <c r="X8" s="4">
        <v>13</v>
      </c>
      <c r="Y8" s="4">
        <v>12</v>
      </c>
      <c r="Z8" s="4">
        <v>11</v>
      </c>
      <c r="AA8" s="4">
        <v>10</v>
      </c>
      <c r="AB8" s="4">
        <v>9</v>
      </c>
      <c r="AC8" s="4">
        <f t="shared" ref="AC8:AM8" si="92">AB8-1</f>
        <v>8</v>
      </c>
      <c r="AD8" s="4">
        <f t="shared" si="92"/>
        <v>7</v>
      </c>
      <c r="AE8" s="4">
        <f t="shared" si="92"/>
        <v>6</v>
      </c>
      <c r="AF8" s="4">
        <f t="shared" si="92"/>
        <v>5</v>
      </c>
      <c r="AG8" s="4">
        <f t="shared" si="92"/>
        <v>4</v>
      </c>
      <c r="AH8" s="4">
        <f t="shared" si="92"/>
        <v>3</v>
      </c>
      <c r="AI8" s="4">
        <f t="shared" si="92"/>
        <v>2</v>
      </c>
      <c r="AJ8" s="4">
        <f t="shared" si="92"/>
        <v>1</v>
      </c>
      <c r="AK8" s="4">
        <f t="shared" si="92"/>
        <v>0</v>
      </c>
      <c r="AL8" s="4">
        <f t="shared" si="92"/>
        <v>-1</v>
      </c>
      <c r="AM8" s="4">
        <f t="shared" si="92"/>
        <v>-2</v>
      </c>
      <c r="AN8" s="4"/>
      <c r="AO8" s="6">
        <f t="shared" si="14"/>
        <v>0</v>
      </c>
      <c r="AP8" s="6">
        <f t="shared" si="15"/>
        <v>0</v>
      </c>
      <c r="AQ8" s="6">
        <f t="shared" si="16"/>
        <v>0</v>
      </c>
      <c r="AR8" s="6">
        <f t="shared" si="17"/>
        <v>0</v>
      </c>
      <c r="AS8" s="6">
        <f t="shared" si="18"/>
        <v>0</v>
      </c>
      <c r="AT8" s="6">
        <f t="shared" si="19"/>
        <v>0</v>
      </c>
      <c r="AU8" s="6">
        <f t="shared" si="20"/>
        <v>0</v>
      </c>
      <c r="AV8" s="6">
        <f t="shared" si="21"/>
        <v>0</v>
      </c>
      <c r="AW8" s="6">
        <f t="shared" si="22"/>
        <v>0</v>
      </c>
      <c r="AX8" s="6">
        <f t="shared" si="23"/>
        <v>0</v>
      </c>
      <c r="AY8" s="6">
        <f t="shared" si="24"/>
        <v>0</v>
      </c>
      <c r="AZ8" s="6">
        <f t="shared" si="25"/>
        <v>0</v>
      </c>
      <c r="BA8" s="6">
        <f t="shared" si="26"/>
        <v>0</v>
      </c>
      <c r="BB8" s="6">
        <f t="shared" si="27"/>
        <v>0</v>
      </c>
      <c r="BC8" s="6">
        <f t="shared" si="28"/>
        <v>0</v>
      </c>
      <c r="BD8" s="6">
        <f t="shared" si="29"/>
        <v>0</v>
      </c>
      <c r="BE8" s="6">
        <f t="shared" si="30"/>
        <v>0</v>
      </c>
      <c r="BF8" s="4"/>
      <c r="BG8" s="4">
        <f t="shared" si="31"/>
        <v>0</v>
      </c>
      <c r="BH8" s="6">
        <f t="shared" si="32"/>
        <v>0</v>
      </c>
      <c r="BI8" s="6">
        <f t="shared" si="33"/>
        <v>0</v>
      </c>
      <c r="BJ8" s="6">
        <f t="shared" si="34"/>
        <v>0</v>
      </c>
      <c r="BK8" s="6">
        <f t="shared" si="35"/>
        <v>0</v>
      </c>
      <c r="BL8" s="6">
        <f t="shared" si="36"/>
        <v>0</v>
      </c>
      <c r="BM8" s="6">
        <f t="shared" si="37"/>
        <v>0</v>
      </c>
      <c r="BN8" s="6">
        <f t="shared" si="38"/>
        <v>0</v>
      </c>
      <c r="BO8" s="6">
        <f t="shared" si="39"/>
        <v>0</v>
      </c>
      <c r="BP8" s="6">
        <f t="shared" si="40"/>
        <v>0</v>
      </c>
      <c r="BQ8" s="6">
        <f t="shared" si="41"/>
        <v>0</v>
      </c>
      <c r="BR8" s="6">
        <f t="shared" si="42"/>
        <v>0</v>
      </c>
      <c r="BS8" s="6">
        <f t="shared" si="43"/>
        <v>0</v>
      </c>
      <c r="BT8" s="6">
        <f t="shared" si="44"/>
        <v>0</v>
      </c>
      <c r="BU8" s="6">
        <f t="shared" si="45"/>
        <v>0</v>
      </c>
      <c r="BV8" s="6">
        <f t="shared" si="46"/>
        <v>0</v>
      </c>
      <c r="BW8" s="6">
        <f t="shared" si="47"/>
        <v>0</v>
      </c>
      <c r="BX8" s="4"/>
      <c r="BY8" s="4"/>
      <c r="BZ8" s="6">
        <f t="shared" si="48"/>
        <v>0</v>
      </c>
      <c r="CA8" s="6"/>
      <c r="CB8" s="6"/>
      <c r="CC8" s="6">
        <f t="shared" si="49"/>
        <v>0</v>
      </c>
      <c r="CD8" s="6"/>
      <c r="CE8" s="6"/>
      <c r="CF8" s="6">
        <f t="shared" si="50"/>
        <v>0</v>
      </c>
      <c r="CG8" s="4"/>
      <c r="CH8" s="6"/>
      <c r="CI8" s="6">
        <f t="shared" si="51"/>
        <v>0</v>
      </c>
      <c r="CJ8" s="4"/>
      <c r="CK8" s="6"/>
      <c r="CL8" s="6">
        <f t="shared" si="52"/>
        <v>0</v>
      </c>
      <c r="CM8" s="4"/>
      <c r="CN8" s="6">
        <f t="shared" si="53"/>
        <v>0</v>
      </c>
      <c r="CO8" s="4"/>
      <c r="CP8" s="4"/>
      <c r="CQ8" s="4" t="str">
        <f t="shared" si="54"/>
        <v/>
      </c>
      <c r="CR8" s="4" t="str">
        <f t="shared" si="55"/>
        <v/>
      </c>
      <c r="CS8" s="4" t="str">
        <f t="shared" si="56"/>
        <v xml:space="preserve">  billones de</v>
      </c>
      <c r="CT8" s="4" t="str">
        <f t="shared" si="57"/>
        <v/>
      </c>
      <c r="CU8" s="4" t="str">
        <f t="shared" si="58"/>
        <v/>
      </c>
      <c r="CV8" s="4" t="str">
        <f t="shared" si="59"/>
        <v xml:space="preserve">  mil</v>
      </c>
      <c r="CW8" s="4" t="str">
        <f t="shared" si="60"/>
        <v/>
      </c>
      <c r="CX8" s="4" t="str">
        <f t="shared" si="61"/>
        <v/>
      </c>
      <c r="CY8" s="4" t="str">
        <f t="shared" si="62"/>
        <v xml:space="preserve">  millones de</v>
      </c>
      <c r="CZ8" s="4" t="str">
        <f t="shared" si="63"/>
        <v/>
      </c>
      <c r="DA8" s="4" t="str">
        <f t="shared" si="64"/>
        <v/>
      </c>
      <c r="DB8" s="4" t="str">
        <f t="shared" si="65"/>
        <v xml:space="preserve">  mil</v>
      </c>
      <c r="DC8" s="4" t="str">
        <f t="shared" si="66"/>
        <v/>
      </c>
      <c r="DD8" s="4" t="str">
        <f t="shared" si="67"/>
        <v/>
      </c>
      <c r="DE8" s="4" t="str">
        <f t="shared" si="68"/>
        <v xml:space="preserve">  pesos</v>
      </c>
      <c r="DF8" s="4" t="str">
        <f t="shared" si="69"/>
        <v/>
      </c>
      <c r="DG8" s="4" t="str">
        <f t="shared" si="70"/>
        <v xml:space="preserve">  centavos</v>
      </c>
      <c r="DH8" s="4" t="str">
        <f t="shared" si="71"/>
        <v xml:space="preserve"> </v>
      </c>
      <c r="DI8" s="4" t="str">
        <f t="shared" si="72"/>
        <v/>
      </c>
      <c r="DJ8" s="4"/>
      <c r="DK8" s="4" t="str">
        <f t="shared" si="73"/>
        <v xml:space="preserve"> </v>
      </c>
      <c r="DL8" s="4" t="str">
        <f t="shared" si="74"/>
        <v/>
      </c>
      <c r="DM8" s="4"/>
      <c r="DN8" s="4" t="str">
        <f t="shared" si="75"/>
        <v xml:space="preserve"> </v>
      </c>
      <c r="DO8" s="4" t="str">
        <f t="shared" si="76"/>
        <v/>
      </c>
      <c r="DP8" s="4"/>
      <c r="DQ8" s="4" t="str">
        <f t="shared" si="77"/>
        <v xml:space="preserve"> </v>
      </c>
      <c r="DR8" s="4" t="str">
        <f t="shared" si="78"/>
        <v/>
      </c>
      <c r="DS8" s="4"/>
      <c r="DT8" s="4" t="str">
        <f t="shared" si="79"/>
        <v>cero</v>
      </c>
      <c r="DU8" s="4" t="str">
        <f t="shared" si="80"/>
        <v xml:space="preserve"> pesos</v>
      </c>
      <c r="DV8" s="4" t="str">
        <f t="shared" si="81"/>
        <v/>
      </c>
      <c r="DW8" s="4" t="str">
        <f t="shared" si="82"/>
        <v/>
      </c>
      <c r="DX8" s="4"/>
      <c r="DY8" s="4"/>
      <c r="DZ8" s="4"/>
      <c r="EA8" s="4" t="str">
        <f t="shared" si="83"/>
        <v xml:space="preserve"> </v>
      </c>
      <c r="EB8" s="4"/>
      <c r="EC8" s="4"/>
      <c r="ED8" s="4" t="str">
        <f t="shared" si="84"/>
        <v xml:space="preserve"> </v>
      </c>
      <c r="EE8" s="4"/>
      <c r="EF8" s="4"/>
      <c r="EG8" s="7" t="str">
        <f t="shared" si="85"/>
        <v xml:space="preserve"> </v>
      </c>
      <c r="EH8" s="4"/>
      <c r="EI8" s="4"/>
      <c r="EJ8" s="7" t="str">
        <f t="shared" si="86"/>
        <v xml:space="preserve"> </v>
      </c>
      <c r="EK8" s="4"/>
      <c r="EL8" s="4"/>
      <c r="EM8" s="7" t="str">
        <f t="shared" si="87"/>
        <v>cero pesos</v>
      </c>
      <c r="EN8" s="7"/>
      <c r="EO8" s="7" t="str">
        <f t="shared" si="88"/>
        <v/>
      </c>
      <c r="EP8" s="4"/>
      <c r="ER8">
        <v>3</v>
      </c>
      <c r="ES8" t="s">
        <v>333</v>
      </c>
    </row>
    <row r="9" spans="1:149" x14ac:dyDescent="0.2">
      <c r="A9" s="2">
        <v>0</v>
      </c>
      <c r="B9" s="3" t="str">
        <f t="shared" si="0"/>
        <v>cero pesos M/L</v>
      </c>
      <c r="C9" s="4"/>
      <c r="D9" s="5">
        <f t="shared" si="1"/>
        <v>0</v>
      </c>
      <c r="E9" s="4" t="str">
        <f t="shared" si="2"/>
        <v/>
      </c>
      <c r="F9" s="4" t="str">
        <f t="shared" si="3"/>
        <v xml:space="preserve"> pesos</v>
      </c>
      <c r="G9" s="4" t="str">
        <f t="shared" si="4"/>
        <v xml:space="preserve"> billones de</v>
      </c>
      <c r="H9" s="4"/>
      <c r="I9" s="4" t="str">
        <f t="shared" si="5"/>
        <v xml:space="preserve"> pesos</v>
      </c>
      <c r="J9" s="4" t="s">
        <v>327</v>
      </c>
      <c r="K9" s="4"/>
      <c r="L9" s="4" t="str">
        <f t="shared" si="6"/>
        <v xml:space="preserve"> pesos</v>
      </c>
      <c r="M9" s="4" t="str">
        <f t="shared" si="7"/>
        <v xml:space="preserve"> millones de</v>
      </c>
      <c r="N9" s="4"/>
      <c r="O9" s="4" t="str">
        <f t="shared" si="8"/>
        <v xml:space="preserve"> pesos</v>
      </c>
      <c r="P9" s="4" t="s">
        <v>327</v>
      </c>
      <c r="Q9" s="4"/>
      <c r="R9" s="4" t="str">
        <f t="shared" si="9"/>
        <v xml:space="preserve"> pesos</v>
      </c>
      <c r="S9" s="4" t="str">
        <f t="shared" si="10"/>
        <v xml:space="preserve"> pesos</v>
      </c>
      <c r="T9" s="4" t="str">
        <f t="shared" si="11"/>
        <v xml:space="preserve"> centavos</v>
      </c>
      <c r="U9" s="4" t="str">
        <f t="shared" si="12"/>
        <v xml:space="preserve"> centavos</v>
      </c>
      <c r="V9" s="4">
        <v>15</v>
      </c>
      <c r="W9" s="4">
        <v>14</v>
      </c>
      <c r="X9" s="4">
        <v>13</v>
      </c>
      <c r="Y9" s="4">
        <v>12</v>
      </c>
      <c r="Z9" s="4">
        <v>11</v>
      </c>
      <c r="AA9" s="4">
        <v>10</v>
      </c>
      <c r="AB9" s="4">
        <v>9</v>
      </c>
      <c r="AC9" s="4">
        <f t="shared" ref="AC9:AM9" si="93">AB9-1</f>
        <v>8</v>
      </c>
      <c r="AD9" s="4">
        <f t="shared" si="93"/>
        <v>7</v>
      </c>
      <c r="AE9" s="4">
        <f t="shared" si="93"/>
        <v>6</v>
      </c>
      <c r="AF9" s="4">
        <f t="shared" si="93"/>
        <v>5</v>
      </c>
      <c r="AG9" s="4">
        <f t="shared" si="93"/>
        <v>4</v>
      </c>
      <c r="AH9" s="4">
        <f t="shared" si="93"/>
        <v>3</v>
      </c>
      <c r="AI9" s="4">
        <f t="shared" si="93"/>
        <v>2</v>
      </c>
      <c r="AJ9" s="4">
        <f t="shared" si="93"/>
        <v>1</v>
      </c>
      <c r="AK9" s="4">
        <f t="shared" si="93"/>
        <v>0</v>
      </c>
      <c r="AL9" s="4">
        <f t="shared" si="93"/>
        <v>-1</v>
      </c>
      <c r="AM9" s="4">
        <f t="shared" si="93"/>
        <v>-2</v>
      </c>
      <c r="AN9" s="4"/>
      <c r="AO9" s="6">
        <f t="shared" si="14"/>
        <v>0</v>
      </c>
      <c r="AP9" s="6">
        <f t="shared" si="15"/>
        <v>0</v>
      </c>
      <c r="AQ9" s="6">
        <f t="shared" si="16"/>
        <v>0</v>
      </c>
      <c r="AR9" s="6">
        <f t="shared" si="17"/>
        <v>0</v>
      </c>
      <c r="AS9" s="6">
        <f t="shared" si="18"/>
        <v>0</v>
      </c>
      <c r="AT9" s="6">
        <f t="shared" si="19"/>
        <v>0</v>
      </c>
      <c r="AU9" s="6">
        <f t="shared" si="20"/>
        <v>0</v>
      </c>
      <c r="AV9" s="6">
        <f t="shared" si="21"/>
        <v>0</v>
      </c>
      <c r="AW9" s="6">
        <f t="shared" si="22"/>
        <v>0</v>
      </c>
      <c r="AX9" s="6">
        <f t="shared" si="23"/>
        <v>0</v>
      </c>
      <c r="AY9" s="6">
        <f t="shared" si="24"/>
        <v>0</v>
      </c>
      <c r="AZ9" s="6">
        <f t="shared" si="25"/>
        <v>0</v>
      </c>
      <c r="BA9" s="6">
        <f t="shared" si="26"/>
        <v>0</v>
      </c>
      <c r="BB9" s="6">
        <f t="shared" si="27"/>
        <v>0</v>
      </c>
      <c r="BC9" s="6">
        <f t="shared" si="28"/>
        <v>0</v>
      </c>
      <c r="BD9" s="6">
        <f t="shared" si="29"/>
        <v>0</v>
      </c>
      <c r="BE9" s="6">
        <f t="shared" si="30"/>
        <v>0</v>
      </c>
      <c r="BF9" s="4"/>
      <c r="BG9" s="4">
        <f t="shared" si="31"/>
        <v>0</v>
      </c>
      <c r="BH9" s="6">
        <f t="shared" si="32"/>
        <v>0</v>
      </c>
      <c r="BI9" s="6">
        <f t="shared" si="33"/>
        <v>0</v>
      </c>
      <c r="BJ9" s="6">
        <f t="shared" si="34"/>
        <v>0</v>
      </c>
      <c r="BK9" s="6">
        <f t="shared" si="35"/>
        <v>0</v>
      </c>
      <c r="BL9" s="6">
        <f t="shared" si="36"/>
        <v>0</v>
      </c>
      <c r="BM9" s="6">
        <f t="shared" si="37"/>
        <v>0</v>
      </c>
      <c r="BN9" s="6">
        <f t="shared" si="38"/>
        <v>0</v>
      </c>
      <c r="BO9" s="6">
        <f t="shared" si="39"/>
        <v>0</v>
      </c>
      <c r="BP9" s="6">
        <f t="shared" si="40"/>
        <v>0</v>
      </c>
      <c r="BQ9" s="6">
        <f t="shared" si="41"/>
        <v>0</v>
      </c>
      <c r="BR9" s="6">
        <f t="shared" si="42"/>
        <v>0</v>
      </c>
      <c r="BS9" s="6">
        <f t="shared" si="43"/>
        <v>0</v>
      </c>
      <c r="BT9" s="6">
        <f t="shared" si="44"/>
        <v>0</v>
      </c>
      <c r="BU9" s="6">
        <f t="shared" si="45"/>
        <v>0</v>
      </c>
      <c r="BV9" s="6">
        <f t="shared" si="46"/>
        <v>0</v>
      </c>
      <c r="BW9" s="6">
        <f t="shared" si="47"/>
        <v>0</v>
      </c>
      <c r="BX9" s="4"/>
      <c r="BY9" s="4"/>
      <c r="BZ9" s="6">
        <f t="shared" si="48"/>
        <v>0</v>
      </c>
      <c r="CA9" s="6"/>
      <c r="CB9" s="6"/>
      <c r="CC9" s="6">
        <f t="shared" si="49"/>
        <v>0</v>
      </c>
      <c r="CD9" s="6"/>
      <c r="CE9" s="6"/>
      <c r="CF9" s="6">
        <f t="shared" si="50"/>
        <v>0</v>
      </c>
      <c r="CG9" s="4"/>
      <c r="CH9" s="6"/>
      <c r="CI9" s="6">
        <f t="shared" si="51"/>
        <v>0</v>
      </c>
      <c r="CJ9" s="4"/>
      <c r="CK9" s="6"/>
      <c r="CL9" s="6">
        <f t="shared" si="52"/>
        <v>0</v>
      </c>
      <c r="CM9" s="4"/>
      <c r="CN9" s="6">
        <f t="shared" si="53"/>
        <v>0</v>
      </c>
      <c r="CO9" s="4"/>
      <c r="CP9" s="4"/>
      <c r="CQ9" s="4" t="str">
        <f t="shared" si="54"/>
        <v/>
      </c>
      <c r="CR9" s="4" t="str">
        <f t="shared" si="55"/>
        <v/>
      </c>
      <c r="CS9" s="4" t="str">
        <f t="shared" si="56"/>
        <v xml:space="preserve">  billones de</v>
      </c>
      <c r="CT9" s="4" t="str">
        <f t="shared" si="57"/>
        <v/>
      </c>
      <c r="CU9" s="4" t="str">
        <f t="shared" si="58"/>
        <v/>
      </c>
      <c r="CV9" s="4" t="str">
        <f t="shared" si="59"/>
        <v xml:space="preserve">  mil</v>
      </c>
      <c r="CW9" s="4" t="str">
        <f t="shared" si="60"/>
        <v/>
      </c>
      <c r="CX9" s="4" t="str">
        <f t="shared" si="61"/>
        <v/>
      </c>
      <c r="CY9" s="4" t="str">
        <f t="shared" si="62"/>
        <v xml:space="preserve">  millones de</v>
      </c>
      <c r="CZ9" s="4" t="str">
        <f t="shared" si="63"/>
        <v/>
      </c>
      <c r="DA9" s="4" t="str">
        <f t="shared" si="64"/>
        <v/>
      </c>
      <c r="DB9" s="4" t="str">
        <f t="shared" si="65"/>
        <v xml:space="preserve">  mil</v>
      </c>
      <c r="DC9" s="4" t="str">
        <f t="shared" si="66"/>
        <v/>
      </c>
      <c r="DD9" s="4" t="str">
        <f t="shared" si="67"/>
        <v/>
      </c>
      <c r="DE9" s="4" t="str">
        <f t="shared" si="68"/>
        <v xml:space="preserve">  pesos</v>
      </c>
      <c r="DF9" s="4" t="str">
        <f t="shared" si="69"/>
        <v/>
      </c>
      <c r="DG9" s="4" t="str">
        <f t="shared" si="70"/>
        <v xml:space="preserve">  centavos</v>
      </c>
      <c r="DH9" s="4" t="str">
        <f t="shared" si="71"/>
        <v xml:space="preserve"> </v>
      </c>
      <c r="DI9" s="4" t="str">
        <f t="shared" si="72"/>
        <v/>
      </c>
      <c r="DJ9" s="4"/>
      <c r="DK9" s="4" t="str">
        <f t="shared" si="73"/>
        <v xml:space="preserve"> </v>
      </c>
      <c r="DL9" s="4" t="str">
        <f t="shared" si="74"/>
        <v/>
      </c>
      <c r="DM9" s="4"/>
      <c r="DN9" s="4" t="str">
        <f t="shared" si="75"/>
        <v xml:space="preserve"> </v>
      </c>
      <c r="DO9" s="4" t="str">
        <f t="shared" si="76"/>
        <v/>
      </c>
      <c r="DP9" s="4"/>
      <c r="DQ9" s="4" t="str">
        <f t="shared" si="77"/>
        <v xml:space="preserve"> </v>
      </c>
      <c r="DR9" s="4" t="str">
        <f t="shared" si="78"/>
        <v/>
      </c>
      <c r="DS9" s="4"/>
      <c r="DT9" s="4" t="str">
        <f t="shared" si="79"/>
        <v>cero</v>
      </c>
      <c r="DU9" s="4" t="str">
        <f t="shared" si="80"/>
        <v xml:space="preserve"> pesos</v>
      </c>
      <c r="DV9" s="4" t="str">
        <f t="shared" si="81"/>
        <v/>
      </c>
      <c r="DW9" s="4" t="str">
        <f t="shared" si="82"/>
        <v/>
      </c>
      <c r="DX9" s="4"/>
      <c r="DY9" s="4"/>
      <c r="DZ9" s="4"/>
      <c r="EA9" s="4" t="str">
        <f t="shared" si="83"/>
        <v xml:space="preserve"> </v>
      </c>
      <c r="EB9" s="4"/>
      <c r="EC9" s="4"/>
      <c r="ED9" s="4" t="str">
        <f t="shared" si="84"/>
        <v xml:space="preserve"> </v>
      </c>
      <c r="EE9" s="4"/>
      <c r="EF9" s="4"/>
      <c r="EG9" s="7" t="str">
        <f t="shared" si="85"/>
        <v xml:space="preserve"> </v>
      </c>
      <c r="EH9" s="4"/>
      <c r="EI9" s="4"/>
      <c r="EJ9" s="7" t="str">
        <f t="shared" si="86"/>
        <v xml:space="preserve"> </v>
      </c>
      <c r="EK9" s="4"/>
      <c r="EL9" s="4"/>
      <c r="EM9" s="7" t="str">
        <f t="shared" si="87"/>
        <v>cero pesos</v>
      </c>
      <c r="EN9" s="7"/>
      <c r="EO9" s="7" t="str">
        <f t="shared" si="88"/>
        <v/>
      </c>
      <c r="EP9" s="4"/>
      <c r="ER9">
        <v>4</v>
      </c>
      <c r="ES9" t="s">
        <v>334</v>
      </c>
    </row>
    <row r="10" spans="1:149" x14ac:dyDescent="0.2">
      <c r="A10" s="2">
        <v>0</v>
      </c>
      <c r="B10" s="3" t="str">
        <f t="shared" si="0"/>
        <v>cero pesos M/L</v>
      </c>
      <c r="C10" s="4"/>
      <c r="D10" s="5">
        <f t="shared" si="1"/>
        <v>0</v>
      </c>
      <c r="E10" s="4" t="str">
        <f t="shared" si="2"/>
        <v/>
      </c>
      <c r="F10" s="4" t="str">
        <f t="shared" si="3"/>
        <v xml:space="preserve"> pesos</v>
      </c>
      <c r="G10" s="4" t="str">
        <f t="shared" si="4"/>
        <v xml:space="preserve"> billones de</v>
      </c>
      <c r="H10" s="4"/>
      <c r="I10" s="4" t="str">
        <f t="shared" si="5"/>
        <v xml:space="preserve"> pesos</v>
      </c>
      <c r="J10" s="4" t="s">
        <v>327</v>
      </c>
      <c r="K10" s="4"/>
      <c r="L10" s="4" t="str">
        <f t="shared" si="6"/>
        <v xml:space="preserve"> pesos</v>
      </c>
      <c r="M10" s="4" t="str">
        <f t="shared" si="7"/>
        <v xml:space="preserve"> millones de</v>
      </c>
      <c r="N10" s="4"/>
      <c r="O10" s="4" t="str">
        <f t="shared" si="8"/>
        <v xml:space="preserve"> pesos</v>
      </c>
      <c r="P10" s="4" t="s">
        <v>327</v>
      </c>
      <c r="Q10" s="4"/>
      <c r="R10" s="4" t="str">
        <f t="shared" si="9"/>
        <v xml:space="preserve"> pesos</v>
      </c>
      <c r="S10" s="4" t="str">
        <f t="shared" si="10"/>
        <v xml:space="preserve"> pesos</v>
      </c>
      <c r="T10" s="4" t="str">
        <f t="shared" si="11"/>
        <v xml:space="preserve"> centavos</v>
      </c>
      <c r="U10" s="4" t="str">
        <f t="shared" si="12"/>
        <v xml:space="preserve"> centavos</v>
      </c>
      <c r="V10" s="4">
        <v>15</v>
      </c>
      <c r="W10" s="4">
        <v>14</v>
      </c>
      <c r="X10" s="4">
        <v>13</v>
      </c>
      <c r="Y10" s="4">
        <v>12</v>
      </c>
      <c r="Z10" s="4">
        <v>11</v>
      </c>
      <c r="AA10" s="4">
        <v>10</v>
      </c>
      <c r="AB10" s="4">
        <v>9</v>
      </c>
      <c r="AC10" s="4">
        <f t="shared" ref="AC10:AM10" si="94">AB10-1</f>
        <v>8</v>
      </c>
      <c r="AD10" s="4">
        <f t="shared" si="94"/>
        <v>7</v>
      </c>
      <c r="AE10" s="4">
        <f t="shared" si="94"/>
        <v>6</v>
      </c>
      <c r="AF10" s="4">
        <f t="shared" si="94"/>
        <v>5</v>
      </c>
      <c r="AG10" s="4">
        <f t="shared" si="94"/>
        <v>4</v>
      </c>
      <c r="AH10" s="4">
        <f t="shared" si="94"/>
        <v>3</v>
      </c>
      <c r="AI10" s="4">
        <f t="shared" si="94"/>
        <v>2</v>
      </c>
      <c r="AJ10" s="4">
        <f t="shared" si="94"/>
        <v>1</v>
      </c>
      <c r="AK10" s="4">
        <f t="shared" si="94"/>
        <v>0</v>
      </c>
      <c r="AL10" s="4">
        <f t="shared" si="94"/>
        <v>-1</v>
      </c>
      <c r="AM10" s="4">
        <f t="shared" si="94"/>
        <v>-2</v>
      </c>
      <c r="AN10" s="4"/>
      <c r="AO10" s="6">
        <f t="shared" si="14"/>
        <v>0</v>
      </c>
      <c r="AP10" s="6">
        <f t="shared" si="15"/>
        <v>0</v>
      </c>
      <c r="AQ10" s="6">
        <f t="shared" si="16"/>
        <v>0</v>
      </c>
      <c r="AR10" s="6">
        <f t="shared" si="17"/>
        <v>0</v>
      </c>
      <c r="AS10" s="6">
        <f t="shared" si="18"/>
        <v>0</v>
      </c>
      <c r="AT10" s="6">
        <f t="shared" si="19"/>
        <v>0</v>
      </c>
      <c r="AU10" s="6">
        <f t="shared" si="20"/>
        <v>0</v>
      </c>
      <c r="AV10" s="6">
        <f t="shared" si="21"/>
        <v>0</v>
      </c>
      <c r="AW10" s="6">
        <f t="shared" si="22"/>
        <v>0</v>
      </c>
      <c r="AX10" s="6">
        <f t="shared" si="23"/>
        <v>0</v>
      </c>
      <c r="AY10" s="6">
        <f t="shared" si="24"/>
        <v>0</v>
      </c>
      <c r="AZ10" s="6">
        <f t="shared" si="25"/>
        <v>0</v>
      </c>
      <c r="BA10" s="6">
        <f t="shared" si="26"/>
        <v>0</v>
      </c>
      <c r="BB10" s="6">
        <f t="shared" si="27"/>
        <v>0</v>
      </c>
      <c r="BC10" s="6">
        <f t="shared" si="28"/>
        <v>0</v>
      </c>
      <c r="BD10" s="6">
        <f t="shared" si="29"/>
        <v>0</v>
      </c>
      <c r="BE10" s="6">
        <f t="shared" si="30"/>
        <v>0</v>
      </c>
      <c r="BF10" s="4"/>
      <c r="BG10" s="4">
        <f t="shared" si="31"/>
        <v>0</v>
      </c>
      <c r="BH10" s="6">
        <f t="shared" si="32"/>
        <v>0</v>
      </c>
      <c r="BI10" s="6">
        <f t="shared" si="33"/>
        <v>0</v>
      </c>
      <c r="BJ10" s="6">
        <f t="shared" si="34"/>
        <v>0</v>
      </c>
      <c r="BK10" s="6">
        <f t="shared" si="35"/>
        <v>0</v>
      </c>
      <c r="BL10" s="6">
        <f t="shared" si="36"/>
        <v>0</v>
      </c>
      <c r="BM10" s="6">
        <f t="shared" si="37"/>
        <v>0</v>
      </c>
      <c r="BN10" s="6">
        <f t="shared" si="38"/>
        <v>0</v>
      </c>
      <c r="BO10" s="6">
        <f t="shared" si="39"/>
        <v>0</v>
      </c>
      <c r="BP10" s="6">
        <f t="shared" si="40"/>
        <v>0</v>
      </c>
      <c r="BQ10" s="6">
        <f t="shared" si="41"/>
        <v>0</v>
      </c>
      <c r="BR10" s="6">
        <f t="shared" si="42"/>
        <v>0</v>
      </c>
      <c r="BS10" s="6">
        <f t="shared" si="43"/>
        <v>0</v>
      </c>
      <c r="BT10" s="6">
        <f t="shared" si="44"/>
        <v>0</v>
      </c>
      <c r="BU10" s="6">
        <f t="shared" si="45"/>
        <v>0</v>
      </c>
      <c r="BV10" s="6">
        <f t="shared" si="46"/>
        <v>0</v>
      </c>
      <c r="BW10" s="6">
        <f t="shared" si="47"/>
        <v>0</v>
      </c>
      <c r="BX10" s="4"/>
      <c r="BY10" s="4"/>
      <c r="BZ10" s="6">
        <f t="shared" si="48"/>
        <v>0</v>
      </c>
      <c r="CA10" s="6"/>
      <c r="CB10" s="6"/>
      <c r="CC10" s="6">
        <f t="shared" si="49"/>
        <v>0</v>
      </c>
      <c r="CD10" s="6"/>
      <c r="CE10" s="6"/>
      <c r="CF10" s="6">
        <f t="shared" si="50"/>
        <v>0</v>
      </c>
      <c r="CG10" s="4"/>
      <c r="CH10" s="6"/>
      <c r="CI10" s="6">
        <f t="shared" si="51"/>
        <v>0</v>
      </c>
      <c r="CJ10" s="4"/>
      <c r="CK10" s="6"/>
      <c r="CL10" s="6">
        <f t="shared" si="52"/>
        <v>0</v>
      </c>
      <c r="CM10" s="4"/>
      <c r="CN10" s="6">
        <f t="shared" si="53"/>
        <v>0</v>
      </c>
      <c r="CO10" s="4"/>
      <c r="CP10" s="4"/>
      <c r="CQ10" s="4" t="str">
        <f t="shared" si="54"/>
        <v/>
      </c>
      <c r="CR10" s="4" t="str">
        <f t="shared" si="55"/>
        <v/>
      </c>
      <c r="CS10" s="4" t="str">
        <f t="shared" si="56"/>
        <v xml:space="preserve">  billones de</v>
      </c>
      <c r="CT10" s="4" t="str">
        <f t="shared" si="57"/>
        <v/>
      </c>
      <c r="CU10" s="4" t="str">
        <f t="shared" si="58"/>
        <v/>
      </c>
      <c r="CV10" s="4" t="str">
        <f t="shared" si="59"/>
        <v xml:space="preserve">  mil</v>
      </c>
      <c r="CW10" s="4" t="str">
        <f t="shared" si="60"/>
        <v/>
      </c>
      <c r="CX10" s="4" t="str">
        <f t="shared" si="61"/>
        <v/>
      </c>
      <c r="CY10" s="4" t="str">
        <f t="shared" si="62"/>
        <v xml:space="preserve">  millones de</v>
      </c>
      <c r="CZ10" s="4" t="str">
        <f t="shared" si="63"/>
        <v/>
      </c>
      <c r="DA10" s="4" t="str">
        <f t="shared" si="64"/>
        <v/>
      </c>
      <c r="DB10" s="4" t="str">
        <f t="shared" si="65"/>
        <v xml:space="preserve">  mil</v>
      </c>
      <c r="DC10" s="4" t="str">
        <f t="shared" si="66"/>
        <v/>
      </c>
      <c r="DD10" s="4" t="str">
        <f t="shared" si="67"/>
        <v/>
      </c>
      <c r="DE10" s="4" t="str">
        <f t="shared" si="68"/>
        <v xml:space="preserve">  pesos</v>
      </c>
      <c r="DF10" s="4" t="str">
        <f t="shared" si="69"/>
        <v/>
      </c>
      <c r="DG10" s="4" t="str">
        <f t="shared" si="70"/>
        <v xml:space="preserve">  centavos</v>
      </c>
      <c r="DH10" s="4" t="str">
        <f t="shared" si="71"/>
        <v xml:space="preserve"> </v>
      </c>
      <c r="DI10" s="4" t="str">
        <f t="shared" si="72"/>
        <v/>
      </c>
      <c r="DJ10" s="4"/>
      <c r="DK10" s="4" t="str">
        <f t="shared" si="73"/>
        <v xml:space="preserve"> </v>
      </c>
      <c r="DL10" s="4" t="str">
        <f t="shared" si="74"/>
        <v/>
      </c>
      <c r="DM10" s="4"/>
      <c r="DN10" s="4" t="str">
        <f t="shared" si="75"/>
        <v xml:space="preserve"> </v>
      </c>
      <c r="DO10" s="4" t="str">
        <f t="shared" si="76"/>
        <v/>
      </c>
      <c r="DP10" s="4"/>
      <c r="DQ10" s="4" t="str">
        <f t="shared" si="77"/>
        <v xml:space="preserve"> </v>
      </c>
      <c r="DR10" s="4" t="str">
        <f t="shared" si="78"/>
        <v/>
      </c>
      <c r="DS10" s="4"/>
      <c r="DT10" s="4" t="str">
        <f t="shared" si="79"/>
        <v>cero</v>
      </c>
      <c r="DU10" s="4" t="str">
        <f t="shared" si="80"/>
        <v xml:space="preserve"> pesos</v>
      </c>
      <c r="DV10" s="4" t="str">
        <f t="shared" si="81"/>
        <v/>
      </c>
      <c r="DW10" s="4" t="str">
        <f t="shared" si="82"/>
        <v/>
      </c>
      <c r="DX10" s="4"/>
      <c r="DY10" s="4"/>
      <c r="DZ10" s="4"/>
      <c r="EA10" s="4" t="str">
        <f t="shared" si="83"/>
        <v xml:space="preserve"> </v>
      </c>
      <c r="EB10" s="4"/>
      <c r="EC10" s="4"/>
      <c r="ED10" s="4" t="str">
        <f t="shared" si="84"/>
        <v xml:space="preserve"> </v>
      </c>
      <c r="EE10" s="4"/>
      <c r="EF10" s="4"/>
      <c r="EG10" s="7" t="str">
        <f t="shared" si="85"/>
        <v xml:space="preserve"> </v>
      </c>
      <c r="EH10" s="4"/>
      <c r="EI10" s="4"/>
      <c r="EJ10" s="7" t="str">
        <f t="shared" si="86"/>
        <v xml:space="preserve"> </v>
      </c>
      <c r="EK10" s="4"/>
      <c r="EL10" s="4"/>
      <c r="EM10" s="7" t="str">
        <f t="shared" si="87"/>
        <v>cero pesos</v>
      </c>
      <c r="EN10" s="7"/>
      <c r="EO10" s="7" t="str">
        <f t="shared" si="88"/>
        <v/>
      </c>
      <c r="EP10" s="4"/>
      <c r="ER10">
        <v>5</v>
      </c>
      <c r="ES10" t="s">
        <v>335</v>
      </c>
    </row>
    <row r="11" spans="1:149" x14ac:dyDescent="0.2">
      <c r="A11" s="2">
        <v>0</v>
      </c>
      <c r="B11" s="3" t="str">
        <f t="shared" si="0"/>
        <v>cero pesos M/L</v>
      </c>
      <c r="C11" s="4"/>
      <c r="D11" s="5">
        <f t="shared" si="1"/>
        <v>0</v>
      </c>
      <c r="E11" s="4" t="str">
        <f t="shared" si="2"/>
        <v/>
      </c>
      <c r="F11" s="4" t="str">
        <f t="shared" si="3"/>
        <v xml:space="preserve"> pesos</v>
      </c>
      <c r="G11" s="4" t="str">
        <f t="shared" si="4"/>
        <v xml:space="preserve"> billones de</v>
      </c>
      <c r="H11" s="4"/>
      <c r="I11" s="4" t="str">
        <f t="shared" si="5"/>
        <v xml:space="preserve"> pesos</v>
      </c>
      <c r="J11" s="4" t="s">
        <v>327</v>
      </c>
      <c r="K11" s="4"/>
      <c r="L11" s="4" t="str">
        <f t="shared" si="6"/>
        <v xml:space="preserve"> pesos</v>
      </c>
      <c r="M11" s="4" t="str">
        <f t="shared" si="7"/>
        <v xml:space="preserve"> millones de</v>
      </c>
      <c r="N11" s="4"/>
      <c r="O11" s="4" t="str">
        <f t="shared" si="8"/>
        <v xml:space="preserve"> pesos</v>
      </c>
      <c r="P11" s="4" t="s">
        <v>327</v>
      </c>
      <c r="Q11" s="4"/>
      <c r="R11" s="4" t="str">
        <f t="shared" si="9"/>
        <v xml:space="preserve"> pesos</v>
      </c>
      <c r="S11" s="4" t="str">
        <f t="shared" si="10"/>
        <v xml:space="preserve"> pesos</v>
      </c>
      <c r="T11" s="4" t="str">
        <f t="shared" si="11"/>
        <v xml:space="preserve"> centavos</v>
      </c>
      <c r="U11" s="4" t="str">
        <f t="shared" si="12"/>
        <v xml:space="preserve"> centavos</v>
      </c>
      <c r="V11" s="4">
        <v>15</v>
      </c>
      <c r="W11" s="4">
        <v>14</v>
      </c>
      <c r="X11" s="4">
        <v>13</v>
      </c>
      <c r="Y11" s="4">
        <v>12</v>
      </c>
      <c r="Z11" s="4">
        <v>11</v>
      </c>
      <c r="AA11" s="4">
        <v>10</v>
      </c>
      <c r="AB11" s="4">
        <v>9</v>
      </c>
      <c r="AC11" s="4">
        <f t="shared" ref="AC11:AM11" si="95">AB11-1</f>
        <v>8</v>
      </c>
      <c r="AD11" s="4">
        <f t="shared" si="95"/>
        <v>7</v>
      </c>
      <c r="AE11" s="4">
        <f t="shared" si="95"/>
        <v>6</v>
      </c>
      <c r="AF11" s="4">
        <f t="shared" si="95"/>
        <v>5</v>
      </c>
      <c r="AG11" s="4">
        <f t="shared" si="95"/>
        <v>4</v>
      </c>
      <c r="AH11" s="4">
        <f t="shared" si="95"/>
        <v>3</v>
      </c>
      <c r="AI11" s="4">
        <f t="shared" si="95"/>
        <v>2</v>
      </c>
      <c r="AJ11" s="4">
        <f t="shared" si="95"/>
        <v>1</v>
      </c>
      <c r="AK11" s="4">
        <f t="shared" si="95"/>
        <v>0</v>
      </c>
      <c r="AL11" s="4">
        <f t="shared" si="95"/>
        <v>-1</v>
      </c>
      <c r="AM11" s="4">
        <f t="shared" si="95"/>
        <v>-2</v>
      </c>
      <c r="AN11" s="4"/>
      <c r="AO11" s="6">
        <f t="shared" si="14"/>
        <v>0</v>
      </c>
      <c r="AP11" s="6">
        <f t="shared" si="15"/>
        <v>0</v>
      </c>
      <c r="AQ11" s="6">
        <f t="shared" si="16"/>
        <v>0</v>
      </c>
      <c r="AR11" s="6">
        <f t="shared" si="17"/>
        <v>0</v>
      </c>
      <c r="AS11" s="6">
        <f t="shared" si="18"/>
        <v>0</v>
      </c>
      <c r="AT11" s="6">
        <f t="shared" si="19"/>
        <v>0</v>
      </c>
      <c r="AU11" s="6">
        <f t="shared" si="20"/>
        <v>0</v>
      </c>
      <c r="AV11" s="6">
        <f t="shared" si="21"/>
        <v>0</v>
      </c>
      <c r="AW11" s="6">
        <f t="shared" si="22"/>
        <v>0</v>
      </c>
      <c r="AX11" s="6">
        <f t="shared" si="23"/>
        <v>0</v>
      </c>
      <c r="AY11" s="6">
        <f t="shared" si="24"/>
        <v>0</v>
      </c>
      <c r="AZ11" s="6">
        <f t="shared" si="25"/>
        <v>0</v>
      </c>
      <c r="BA11" s="6">
        <f t="shared" si="26"/>
        <v>0</v>
      </c>
      <c r="BB11" s="6">
        <f t="shared" si="27"/>
        <v>0</v>
      </c>
      <c r="BC11" s="6">
        <f t="shared" si="28"/>
        <v>0</v>
      </c>
      <c r="BD11" s="6">
        <f t="shared" si="29"/>
        <v>0</v>
      </c>
      <c r="BE11" s="6">
        <f t="shared" si="30"/>
        <v>0</v>
      </c>
      <c r="BF11" s="4"/>
      <c r="BG11" s="4">
        <f t="shared" si="31"/>
        <v>0</v>
      </c>
      <c r="BH11" s="6">
        <f t="shared" si="32"/>
        <v>0</v>
      </c>
      <c r="BI11" s="6">
        <f t="shared" si="33"/>
        <v>0</v>
      </c>
      <c r="BJ11" s="6">
        <f t="shared" si="34"/>
        <v>0</v>
      </c>
      <c r="BK11" s="6">
        <f t="shared" si="35"/>
        <v>0</v>
      </c>
      <c r="BL11" s="6">
        <f t="shared" si="36"/>
        <v>0</v>
      </c>
      <c r="BM11" s="6">
        <f t="shared" si="37"/>
        <v>0</v>
      </c>
      <c r="BN11" s="6">
        <f t="shared" si="38"/>
        <v>0</v>
      </c>
      <c r="BO11" s="6">
        <f t="shared" si="39"/>
        <v>0</v>
      </c>
      <c r="BP11" s="6">
        <f t="shared" si="40"/>
        <v>0</v>
      </c>
      <c r="BQ11" s="6">
        <f t="shared" si="41"/>
        <v>0</v>
      </c>
      <c r="BR11" s="6">
        <f t="shared" si="42"/>
        <v>0</v>
      </c>
      <c r="BS11" s="6">
        <f t="shared" si="43"/>
        <v>0</v>
      </c>
      <c r="BT11" s="6">
        <f t="shared" si="44"/>
        <v>0</v>
      </c>
      <c r="BU11" s="6">
        <f t="shared" si="45"/>
        <v>0</v>
      </c>
      <c r="BV11" s="6">
        <f t="shared" si="46"/>
        <v>0</v>
      </c>
      <c r="BW11" s="6">
        <f t="shared" si="47"/>
        <v>0</v>
      </c>
      <c r="BX11" s="4"/>
      <c r="BY11" s="4"/>
      <c r="BZ11" s="6">
        <f t="shared" si="48"/>
        <v>0</v>
      </c>
      <c r="CA11" s="6"/>
      <c r="CB11" s="6"/>
      <c r="CC11" s="6">
        <f t="shared" si="49"/>
        <v>0</v>
      </c>
      <c r="CD11" s="6"/>
      <c r="CE11" s="6"/>
      <c r="CF11" s="6">
        <f t="shared" si="50"/>
        <v>0</v>
      </c>
      <c r="CG11" s="4"/>
      <c r="CH11" s="6"/>
      <c r="CI11" s="6">
        <f t="shared" si="51"/>
        <v>0</v>
      </c>
      <c r="CJ11" s="4"/>
      <c r="CK11" s="6"/>
      <c r="CL11" s="6">
        <f t="shared" si="52"/>
        <v>0</v>
      </c>
      <c r="CM11" s="4"/>
      <c r="CN11" s="6">
        <f t="shared" si="53"/>
        <v>0</v>
      </c>
      <c r="CO11" s="4"/>
      <c r="CP11" s="4"/>
      <c r="CQ11" s="4" t="str">
        <f t="shared" si="54"/>
        <v/>
      </c>
      <c r="CR11" s="4" t="str">
        <f t="shared" si="55"/>
        <v/>
      </c>
      <c r="CS11" s="4" t="str">
        <f t="shared" si="56"/>
        <v xml:space="preserve">  billones de</v>
      </c>
      <c r="CT11" s="4" t="str">
        <f t="shared" si="57"/>
        <v/>
      </c>
      <c r="CU11" s="4" t="str">
        <f t="shared" si="58"/>
        <v/>
      </c>
      <c r="CV11" s="4" t="str">
        <f t="shared" si="59"/>
        <v xml:space="preserve">  mil</v>
      </c>
      <c r="CW11" s="4" t="str">
        <f t="shared" si="60"/>
        <v/>
      </c>
      <c r="CX11" s="4" t="str">
        <f t="shared" si="61"/>
        <v/>
      </c>
      <c r="CY11" s="4" t="str">
        <f t="shared" si="62"/>
        <v xml:space="preserve">  millones de</v>
      </c>
      <c r="CZ11" s="4" t="str">
        <f t="shared" si="63"/>
        <v/>
      </c>
      <c r="DA11" s="4" t="str">
        <f t="shared" si="64"/>
        <v/>
      </c>
      <c r="DB11" s="4" t="str">
        <f t="shared" si="65"/>
        <v xml:space="preserve">  mil</v>
      </c>
      <c r="DC11" s="4" t="str">
        <f t="shared" si="66"/>
        <v/>
      </c>
      <c r="DD11" s="4" t="str">
        <f t="shared" si="67"/>
        <v/>
      </c>
      <c r="DE11" s="4" t="str">
        <f t="shared" si="68"/>
        <v xml:space="preserve">  pesos</v>
      </c>
      <c r="DF11" s="4" t="str">
        <f t="shared" si="69"/>
        <v/>
      </c>
      <c r="DG11" s="4" t="str">
        <f t="shared" si="70"/>
        <v xml:space="preserve">  centavos</v>
      </c>
      <c r="DH11" s="4" t="str">
        <f t="shared" si="71"/>
        <v xml:space="preserve"> </v>
      </c>
      <c r="DI11" s="4" t="str">
        <f t="shared" si="72"/>
        <v/>
      </c>
      <c r="DJ11" s="4"/>
      <c r="DK11" s="4" t="str">
        <f t="shared" si="73"/>
        <v xml:space="preserve"> </v>
      </c>
      <c r="DL11" s="4" t="str">
        <f t="shared" si="74"/>
        <v/>
      </c>
      <c r="DM11" s="4"/>
      <c r="DN11" s="4" t="str">
        <f t="shared" si="75"/>
        <v xml:space="preserve"> </v>
      </c>
      <c r="DO11" s="4" t="str">
        <f t="shared" si="76"/>
        <v/>
      </c>
      <c r="DP11" s="4"/>
      <c r="DQ11" s="4" t="str">
        <f t="shared" si="77"/>
        <v xml:space="preserve"> </v>
      </c>
      <c r="DR11" s="4" t="str">
        <f t="shared" si="78"/>
        <v/>
      </c>
      <c r="DS11" s="4"/>
      <c r="DT11" s="4" t="str">
        <f t="shared" si="79"/>
        <v>cero</v>
      </c>
      <c r="DU11" s="4" t="str">
        <f t="shared" si="80"/>
        <v xml:space="preserve"> pesos</v>
      </c>
      <c r="DV11" s="4" t="str">
        <f t="shared" si="81"/>
        <v/>
      </c>
      <c r="DW11" s="4" t="str">
        <f t="shared" si="82"/>
        <v/>
      </c>
      <c r="DX11" s="4"/>
      <c r="DY11" s="4"/>
      <c r="DZ11" s="4"/>
      <c r="EA11" s="4" t="str">
        <f t="shared" si="83"/>
        <v xml:space="preserve"> </v>
      </c>
      <c r="EB11" s="4"/>
      <c r="EC11" s="4"/>
      <c r="ED11" s="4" t="str">
        <f t="shared" si="84"/>
        <v xml:space="preserve"> </v>
      </c>
      <c r="EE11" s="4"/>
      <c r="EF11" s="4"/>
      <c r="EG11" s="7" t="str">
        <f t="shared" si="85"/>
        <v xml:space="preserve"> </v>
      </c>
      <c r="EH11" s="4"/>
      <c r="EI11" s="4"/>
      <c r="EJ11" s="7" t="str">
        <f t="shared" si="86"/>
        <v xml:space="preserve"> </v>
      </c>
      <c r="EK11" s="4"/>
      <c r="EL11" s="4"/>
      <c r="EM11" s="7" t="str">
        <f t="shared" si="87"/>
        <v>cero pesos</v>
      </c>
      <c r="EN11" s="7"/>
      <c r="EO11" s="7" t="str">
        <f t="shared" si="88"/>
        <v/>
      </c>
      <c r="EP11" s="4"/>
      <c r="ER11">
        <v>6</v>
      </c>
      <c r="ES11" t="s">
        <v>336</v>
      </c>
    </row>
    <row r="12" spans="1:149" x14ac:dyDescent="0.2">
      <c r="A12" s="2">
        <v>0</v>
      </c>
      <c r="B12" s="3" t="str">
        <f t="shared" si="0"/>
        <v>cero pesos M/L</v>
      </c>
      <c r="C12" s="4"/>
      <c r="D12" s="5">
        <f t="shared" si="1"/>
        <v>0</v>
      </c>
      <c r="E12" s="4" t="str">
        <f t="shared" si="2"/>
        <v/>
      </c>
      <c r="F12" s="4" t="str">
        <f t="shared" si="3"/>
        <v xml:space="preserve"> pesos</v>
      </c>
      <c r="G12" s="4" t="str">
        <f t="shared" si="4"/>
        <v xml:space="preserve"> billones de</v>
      </c>
      <c r="H12" s="4"/>
      <c r="I12" s="4" t="str">
        <f t="shared" si="5"/>
        <v xml:space="preserve"> pesos</v>
      </c>
      <c r="J12" s="4" t="s">
        <v>327</v>
      </c>
      <c r="K12" s="4"/>
      <c r="L12" s="4" t="str">
        <f t="shared" si="6"/>
        <v xml:space="preserve"> pesos</v>
      </c>
      <c r="M12" s="4" t="str">
        <f t="shared" si="7"/>
        <v xml:space="preserve"> millones de</v>
      </c>
      <c r="N12" s="4"/>
      <c r="O12" s="4" t="str">
        <f t="shared" si="8"/>
        <v xml:space="preserve"> pesos</v>
      </c>
      <c r="P12" s="4" t="s">
        <v>327</v>
      </c>
      <c r="Q12" s="4"/>
      <c r="R12" s="4" t="str">
        <f t="shared" si="9"/>
        <v xml:space="preserve"> pesos</v>
      </c>
      <c r="S12" s="4" t="str">
        <f t="shared" si="10"/>
        <v xml:space="preserve"> pesos</v>
      </c>
      <c r="T12" s="4" t="str">
        <f t="shared" si="11"/>
        <v xml:space="preserve"> centavos</v>
      </c>
      <c r="U12" s="4" t="str">
        <f t="shared" si="12"/>
        <v xml:space="preserve"> centavos</v>
      </c>
      <c r="V12" s="4">
        <v>15</v>
      </c>
      <c r="W12" s="4">
        <v>14</v>
      </c>
      <c r="X12" s="4">
        <v>13</v>
      </c>
      <c r="Y12" s="4">
        <v>12</v>
      </c>
      <c r="Z12" s="4">
        <v>11</v>
      </c>
      <c r="AA12" s="4">
        <v>10</v>
      </c>
      <c r="AB12" s="4">
        <v>9</v>
      </c>
      <c r="AC12" s="4">
        <f t="shared" ref="AC12:AM12" si="96">AB12-1</f>
        <v>8</v>
      </c>
      <c r="AD12" s="4">
        <f t="shared" si="96"/>
        <v>7</v>
      </c>
      <c r="AE12" s="4">
        <f t="shared" si="96"/>
        <v>6</v>
      </c>
      <c r="AF12" s="4">
        <f t="shared" si="96"/>
        <v>5</v>
      </c>
      <c r="AG12" s="4">
        <f t="shared" si="96"/>
        <v>4</v>
      </c>
      <c r="AH12" s="4">
        <f t="shared" si="96"/>
        <v>3</v>
      </c>
      <c r="AI12" s="4">
        <f t="shared" si="96"/>
        <v>2</v>
      </c>
      <c r="AJ12" s="4">
        <f t="shared" si="96"/>
        <v>1</v>
      </c>
      <c r="AK12" s="4">
        <f t="shared" si="96"/>
        <v>0</v>
      </c>
      <c r="AL12" s="4">
        <f t="shared" si="96"/>
        <v>-1</v>
      </c>
      <c r="AM12" s="4">
        <f t="shared" si="96"/>
        <v>-2</v>
      </c>
      <c r="AN12" s="4"/>
      <c r="AO12" s="6">
        <f t="shared" si="14"/>
        <v>0</v>
      </c>
      <c r="AP12" s="6">
        <f t="shared" si="15"/>
        <v>0</v>
      </c>
      <c r="AQ12" s="6">
        <f t="shared" si="16"/>
        <v>0</v>
      </c>
      <c r="AR12" s="6">
        <f t="shared" si="17"/>
        <v>0</v>
      </c>
      <c r="AS12" s="6">
        <f t="shared" si="18"/>
        <v>0</v>
      </c>
      <c r="AT12" s="6">
        <f t="shared" si="19"/>
        <v>0</v>
      </c>
      <c r="AU12" s="6">
        <f t="shared" si="20"/>
        <v>0</v>
      </c>
      <c r="AV12" s="6">
        <f t="shared" si="21"/>
        <v>0</v>
      </c>
      <c r="AW12" s="6">
        <f t="shared" si="22"/>
        <v>0</v>
      </c>
      <c r="AX12" s="6">
        <f t="shared" si="23"/>
        <v>0</v>
      </c>
      <c r="AY12" s="6">
        <f t="shared" si="24"/>
        <v>0</v>
      </c>
      <c r="AZ12" s="6">
        <f t="shared" si="25"/>
        <v>0</v>
      </c>
      <c r="BA12" s="6">
        <f t="shared" si="26"/>
        <v>0</v>
      </c>
      <c r="BB12" s="6">
        <f t="shared" si="27"/>
        <v>0</v>
      </c>
      <c r="BC12" s="6">
        <f t="shared" si="28"/>
        <v>0</v>
      </c>
      <c r="BD12" s="6">
        <f t="shared" si="29"/>
        <v>0</v>
      </c>
      <c r="BE12" s="6">
        <f t="shared" si="30"/>
        <v>0</v>
      </c>
      <c r="BF12" s="4"/>
      <c r="BG12" s="4">
        <f t="shared" si="31"/>
        <v>0</v>
      </c>
      <c r="BH12" s="6">
        <f t="shared" si="32"/>
        <v>0</v>
      </c>
      <c r="BI12" s="6">
        <f t="shared" si="33"/>
        <v>0</v>
      </c>
      <c r="BJ12" s="6">
        <f t="shared" si="34"/>
        <v>0</v>
      </c>
      <c r="BK12" s="6">
        <f t="shared" si="35"/>
        <v>0</v>
      </c>
      <c r="BL12" s="6">
        <f t="shared" si="36"/>
        <v>0</v>
      </c>
      <c r="BM12" s="6">
        <f t="shared" si="37"/>
        <v>0</v>
      </c>
      <c r="BN12" s="6">
        <f t="shared" si="38"/>
        <v>0</v>
      </c>
      <c r="BO12" s="6">
        <f t="shared" si="39"/>
        <v>0</v>
      </c>
      <c r="BP12" s="6">
        <f t="shared" si="40"/>
        <v>0</v>
      </c>
      <c r="BQ12" s="6">
        <f t="shared" si="41"/>
        <v>0</v>
      </c>
      <c r="BR12" s="6">
        <f t="shared" si="42"/>
        <v>0</v>
      </c>
      <c r="BS12" s="6">
        <f t="shared" si="43"/>
        <v>0</v>
      </c>
      <c r="BT12" s="6">
        <f t="shared" si="44"/>
        <v>0</v>
      </c>
      <c r="BU12" s="6">
        <f t="shared" si="45"/>
        <v>0</v>
      </c>
      <c r="BV12" s="6">
        <f t="shared" si="46"/>
        <v>0</v>
      </c>
      <c r="BW12" s="6">
        <f t="shared" si="47"/>
        <v>0</v>
      </c>
      <c r="BX12" s="4"/>
      <c r="BY12" s="4"/>
      <c r="BZ12" s="6">
        <f t="shared" si="48"/>
        <v>0</v>
      </c>
      <c r="CA12" s="6"/>
      <c r="CB12" s="6"/>
      <c r="CC12" s="6">
        <f t="shared" si="49"/>
        <v>0</v>
      </c>
      <c r="CD12" s="6"/>
      <c r="CE12" s="6"/>
      <c r="CF12" s="6">
        <f t="shared" si="50"/>
        <v>0</v>
      </c>
      <c r="CG12" s="4"/>
      <c r="CH12" s="6"/>
      <c r="CI12" s="6">
        <f t="shared" si="51"/>
        <v>0</v>
      </c>
      <c r="CJ12" s="4"/>
      <c r="CK12" s="6"/>
      <c r="CL12" s="6">
        <f t="shared" si="52"/>
        <v>0</v>
      </c>
      <c r="CM12" s="4"/>
      <c r="CN12" s="6">
        <f t="shared" si="53"/>
        <v>0</v>
      </c>
      <c r="CO12" s="4"/>
      <c r="CP12" s="4"/>
      <c r="CQ12" s="4" t="str">
        <f t="shared" si="54"/>
        <v/>
      </c>
      <c r="CR12" s="4" t="str">
        <f t="shared" si="55"/>
        <v/>
      </c>
      <c r="CS12" s="4" t="str">
        <f t="shared" si="56"/>
        <v xml:space="preserve">  billones de</v>
      </c>
      <c r="CT12" s="4" t="str">
        <f t="shared" si="57"/>
        <v/>
      </c>
      <c r="CU12" s="4" t="str">
        <f t="shared" si="58"/>
        <v/>
      </c>
      <c r="CV12" s="4" t="str">
        <f t="shared" si="59"/>
        <v xml:space="preserve">  mil</v>
      </c>
      <c r="CW12" s="4" t="str">
        <f t="shared" si="60"/>
        <v/>
      </c>
      <c r="CX12" s="4" t="str">
        <f t="shared" si="61"/>
        <v/>
      </c>
      <c r="CY12" s="4" t="str">
        <f t="shared" si="62"/>
        <v xml:space="preserve">  millones de</v>
      </c>
      <c r="CZ12" s="4" t="str">
        <f t="shared" si="63"/>
        <v/>
      </c>
      <c r="DA12" s="4" t="str">
        <f t="shared" si="64"/>
        <v/>
      </c>
      <c r="DB12" s="4" t="str">
        <f t="shared" si="65"/>
        <v xml:space="preserve">  mil</v>
      </c>
      <c r="DC12" s="4" t="str">
        <f t="shared" si="66"/>
        <v/>
      </c>
      <c r="DD12" s="4" t="str">
        <f t="shared" si="67"/>
        <v/>
      </c>
      <c r="DE12" s="4" t="str">
        <f t="shared" si="68"/>
        <v xml:space="preserve">  pesos</v>
      </c>
      <c r="DF12" s="4" t="str">
        <f t="shared" si="69"/>
        <v/>
      </c>
      <c r="DG12" s="4" t="str">
        <f t="shared" si="70"/>
        <v xml:space="preserve">  centavos</v>
      </c>
      <c r="DH12" s="4" t="str">
        <f t="shared" si="71"/>
        <v xml:space="preserve"> </v>
      </c>
      <c r="DI12" s="4" t="str">
        <f t="shared" si="72"/>
        <v/>
      </c>
      <c r="DJ12" s="4"/>
      <c r="DK12" s="4" t="str">
        <f t="shared" si="73"/>
        <v xml:space="preserve"> </v>
      </c>
      <c r="DL12" s="4" t="str">
        <f t="shared" si="74"/>
        <v/>
      </c>
      <c r="DM12" s="4"/>
      <c r="DN12" s="4" t="str">
        <f t="shared" si="75"/>
        <v xml:space="preserve"> </v>
      </c>
      <c r="DO12" s="4" t="str">
        <f t="shared" si="76"/>
        <v/>
      </c>
      <c r="DP12" s="4"/>
      <c r="DQ12" s="4" t="str">
        <f t="shared" si="77"/>
        <v xml:space="preserve"> </v>
      </c>
      <c r="DR12" s="4" t="str">
        <f t="shared" si="78"/>
        <v/>
      </c>
      <c r="DS12" s="4"/>
      <c r="DT12" s="4" t="str">
        <f t="shared" si="79"/>
        <v>cero</v>
      </c>
      <c r="DU12" s="4" t="str">
        <f t="shared" si="80"/>
        <v xml:space="preserve"> pesos</v>
      </c>
      <c r="DV12" s="4" t="str">
        <f t="shared" si="81"/>
        <v/>
      </c>
      <c r="DW12" s="4" t="str">
        <f t="shared" si="82"/>
        <v/>
      </c>
      <c r="DX12" s="4"/>
      <c r="DY12" s="4"/>
      <c r="DZ12" s="4"/>
      <c r="EA12" s="4" t="str">
        <f t="shared" si="83"/>
        <v xml:space="preserve"> </v>
      </c>
      <c r="EB12" s="4"/>
      <c r="EC12" s="4"/>
      <c r="ED12" s="4" t="str">
        <f t="shared" si="84"/>
        <v xml:space="preserve"> </v>
      </c>
      <c r="EE12" s="4"/>
      <c r="EF12" s="4"/>
      <c r="EG12" s="7" t="str">
        <f t="shared" si="85"/>
        <v xml:space="preserve"> </v>
      </c>
      <c r="EH12" s="4"/>
      <c r="EI12" s="4"/>
      <c r="EJ12" s="7" t="str">
        <f t="shared" si="86"/>
        <v xml:space="preserve"> </v>
      </c>
      <c r="EK12" s="4"/>
      <c r="EL12" s="4"/>
      <c r="EM12" s="7" t="str">
        <f t="shared" si="87"/>
        <v>cero pesos</v>
      </c>
      <c r="EN12" s="7"/>
      <c r="EO12" s="7" t="str">
        <f t="shared" si="88"/>
        <v/>
      </c>
      <c r="EP12" s="4"/>
      <c r="ER12">
        <v>7</v>
      </c>
      <c r="ES12" t="s">
        <v>337</v>
      </c>
    </row>
    <row r="13" spans="1:149" x14ac:dyDescent="0.2">
      <c r="A13" s="2">
        <v>0</v>
      </c>
      <c r="B13" s="3" t="str">
        <f t="shared" si="0"/>
        <v>cero pesos M/L</v>
      </c>
      <c r="C13" s="4"/>
      <c r="D13" s="5">
        <f t="shared" si="1"/>
        <v>0</v>
      </c>
      <c r="E13" s="4" t="str">
        <f t="shared" si="2"/>
        <v/>
      </c>
      <c r="F13" s="4" t="str">
        <f t="shared" si="3"/>
        <v xml:space="preserve"> pesos</v>
      </c>
      <c r="G13" s="4" t="str">
        <f t="shared" si="4"/>
        <v xml:space="preserve"> billones de</v>
      </c>
      <c r="H13" s="4"/>
      <c r="I13" s="4" t="str">
        <f t="shared" si="5"/>
        <v xml:space="preserve"> pesos</v>
      </c>
      <c r="J13" s="4" t="s">
        <v>327</v>
      </c>
      <c r="K13" s="4"/>
      <c r="L13" s="4" t="str">
        <f t="shared" si="6"/>
        <v xml:space="preserve"> pesos</v>
      </c>
      <c r="M13" s="4" t="str">
        <f t="shared" si="7"/>
        <v xml:space="preserve"> millones de</v>
      </c>
      <c r="N13" s="4"/>
      <c r="O13" s="4" t="str">
        <f t="shared" si="8"/>
        <v xml:space="preserve"> pesos</v>
      </c>
      <c r="P13" s="4" t="s">
        <v>327</v>
      </c>
      <c r="Q13" s="4"/>
      <c r="R13" s="4" t="str">
        <f t="shared" si="9"/>
        <v xml:space="preserve"> pesos</v>
      </c>
      <c r="S13" s="4" t="str">
        <f t="shared" si="10"/>
        <v xml:space="preserve"> pesos</v>
      </c>
      <c r="T13" s="4" t="str">
        <f t="shared" si="11"/>
        <v xml:space="preserve"> centavos</v>
      </c>
      <c r="U13" s="4" t="str">
        <f t="shared" si="12"/>
        <v xml:space="preserve"> centavos</v>
      </c>
      <c r="V13" s="4">
        <v>15</v>
      </c>
      <c r="W13" s="4">
        <v>14</v>
      </c>
      <c r="X13" s="4">
        <v>13</v>
      </c>
      <c r="Y13" s="4">
        <v>12</v>
      </c>
      <c r="Z13" s="4">
        <v>11</v>
      </c>
      <c r="AA13" s="4">
        <v>10</v>
      </c>
      <c r="AB13" s="4">
        <v>9</v>
      </c>
      <c r="AC13" s="4">
        <f t="shared" ref="AC13:AM13" si="97">AB13-1</f>
        <v>8</v>
      </c>
      <c r="AD13" s="4">
        <f t="shared" si="97"/>
        <v>7</v>
      </c>
      <c r="AE13" s="4">
        <f t="shared" si="97"/>
        <v>6</v>
      </c>
      <c r="AF13" s="4">
        <f t="shared" si="97"/>
        <v>5</v>
      </c>
      <c r="AG13" s="4">
        <f t="shared" si="97"/>
        <v>4</v>
      </c>
      <c r="AH13" s="4">
        <f t="shared" si="97"/>
        <v>3</v>
      </c>
      <c r="AI13" s="4">
        <f t="shared" si="97"/>
        <v>2</v>
      </c>
      <c r="AJ13" s="4">
        <f t="shared" si="97"/>
        <v>1</v>
      </c>
      <c r="AK13" s="4">
        <f t="shared" si="97"/>
        <v>0</v>
      </c>
      <c r="AL13" s="4">
        <f t="shared" si="97"/>
        <v>-1</v>
      </c>
      <c r="AM13" s="4">
        <f t="shared" si="97"/>
        <v>-2</v>
      </c>
      <c r="AN13" s="4"/>
      <c r="AO13" s="6">
        <f t="shared" si="14"/>
        <v>0</v>
      </c>
      <c r="AP13" s="6">
        <f t="shared" si="15"/>
        <v>0</v>
      </c>
      <c r="AQ13" s="6">
        <f t="shared" si="16"/>
        <v>0</v>
      </c>
      <c r="AR13" s="6">
        <f t="shared" si="17"/>
        <v>0</v>
      </c>
      <c r="AS13" s="6">
        <f t="shared" si="18"/>
        <v>0</v>
      </c>
      <c r="AT13" s="6">
        <f t="shared" si="19"/>
        <v>0</v>
      </c>
      <c r="AU13" s="6">
        <f t="shared" si="20"/>
        <v>0</v>
      </c>
      <c r="AV13" s="6">
        <f t="shared" si="21"/>
        <v>0</v>
      </c>
      <c r="AW13" s="6">
        <f t="shared" si="22"/>
        <v>0</v>
      </c>
      <c r="AX13" s="6">
        <f t="shared" si="23"/>
        <v>0</v>
      </c>
      <c r="AY13" s="6">
        <f t="shared" si="24"/>
        <v>0</v>
      </c>
      <c r="AZ13" s="6">
        <f t="shared" si="25"/>
        <v>0</v>
      </c>
      <c r="BA13" s="6">
        <f t="shared" si="26"/>
        <v>0</v>
      </c>
      <c r="BB13" s="6">
        <f t="shared" si="27"/>
        <v>0</v>
      </c>
      <c r="BC13" s="6">
        <f t="shared" si="28"/>
        <v>0</v>
      </c>
      <c r="BD13" s="6">
        <f t="shared" si="29"/>
        <v>0</v>
      </c>
      <c r="BE13" s="6">
        <f t="shared" si="30"/>
        <v>0</v>
      </c>
      <c r="BF13" s="4"/>
      <c r="BG13" s="4">
        <f t="shared" si="31"/>
        <v>0</v>
      </c>
      <c r="BH13" s="6">
        <f t="shared" si="32"/>
        <v>0</v>
      </c>
      <c r="BI13" s="6">
        <f t="shared" si="33"/>
        <v>0</v>
      </c>
      <c r="BJ13" s="6">
        <f t="shared" si="34"/>
        <v>0</v>
      </c>
      <c r="BK13" s="6">
        <f t="shared" si="35"/>
        <v>0</v>
      </c>
      <c r="BL13" s="6">
        <f t="shared" si="36"/>
        <v>0</v>
      </c>
      <c r="BM13" s="6">
        <f t="shared" si="37"/>
        <v>0</v>
      </c>
      <c r="BN13" s="6">
        <f t="shared" si="38"/>
        <v>0</v>
      </c>
      <c r="BO13" s="6">
        <f t="shared" si="39"/>
        <v>0</v>
      </c>
      <c r="BP13" s="6">
        <f t="shared" si="40"/>
        <v>0</v>
      </c>
      <c r="BQ13" s="6">
        <f t="shared" si="41"/>
        <v>0</v>
      </c>
      <c r="BR13" s="6">
        <f t="shared" si="42"/>
        <v>0</v>
      </c>
      <c r="BS13" s="6">
        <f t="shared" si="43"/>
        <v>0</v>
      </c>
      <c r="BT13" s="6">
        <f t="shared" si="44"/>
        <v>0</v>
      </c>
      <c r="BU13" s="6">
        <f t="shared" si="45"/>
        <v>0</v>
      </c>
      <c r="BV13" s="6">
        <f t="shared" si="46"/>
        <v>0</v>
      </c>
      <c r="BW13" s="6">
        <f t="shared" si="47"/>
        <v>0</v>
      </c>
      <c r="BX13" s="4"/>
      <c r="BY13" s="4"/>
      <c r="BZ13" s="6">
        <f t="shared" si="48"/>
        <v>0</v>
      </c>
      <c r="CA13" s="6"/>
      <c r="CB13" s="6"/>
      <c r="CC13" s="6">
        <f t="shared" si="49"/>
        <v>0</v>
      </c>
      <c r="CD13" s="6"/>
      <c r="CE13" s="6"/>
      <c r="CF13" s="6">
        <f t="shared" si="50"/>
        <v>0</v>
      </c>
      <c r="CG13" s="4"/>
      <c r="CH13" s="6"/>
      <c r="CI13" s="6">
        <f t="shared" si="51"/>
        <v>0</v>
      </c>
      <c r="CJ13" s="4"/>
      <c r="CK13" s="6"/>
      <c r="CL13" s="6">
        <f t="shared" si="52"/>
        <v>0</v>
      </c>
      <c r="CM13" s="4"/>
      <c r="CN13" s="6">
        <f t="shared" si="53"/>
        <v>0</v>
      </c>
      <c r="CO13" s="4"/>
      <c r="CP13" s="4"/>
      <c r="CQ13" s="4" t="str">
        <f t="shared" si="54"/>
        <v/>
      </c>
      <c r="CR13" s="4" t="str">
        <f t="shared" si="55"/>
        <v/>
      </c>
      <c r="CS13" s="4" t="str">
        <f t="shared" si="56"/>
        <v xml:space="preserve">  billones de</v>
      </c>
      <c r="CT13" s="4" t="str">
        <f t="shared" si="57"/>
        <v/>
      </c>
      <c r="CU13" s="4" t="str">
        <f t="shared" si="58"/>
        <v/>
      </c>
      <c r="CV13" s="4" t="str">
        <f t="shared" si="59"/>
        <v xml:space="preserve">  mil</v>
      </c>
      <c r="CW13" s="4" t="str">
        <f t="shared" si="60"/>
        <v/>
      </c>
      <c r="CX13" s="4" t="str">
        <f t="shared" si="61"/>
        <v/>
      </c>
      <c r="CY13" s="4" t="str">
        <f t="shared" si="62"/>
        <v xml:space="preserve">  millones de</v>
      </c>
      <c r="CZ13" s="4" t="str">
        <f t="shared" si="63"/>
        <v/>
      </c>
      <c r="DA13" s="4" t="str">
        <f t="shared" si="64"/>
        <v/>
      </c>
      <c r="DB13" s="4" t="str">
        <f t="shared" si="65"/>
        <v xml:space="preserve">  mil</v>
      </c>
      <c r="DC13" s="4" t="str">
        <f t="shared" si="66"/>
        <v/>
      </c>
      <c r="DD13" s="4" t="str">
        <f t="shared" si="67"/>
        <v/>
      </c>
      <c r="DE13" s="4" t="str">
        <f t="shared" si="68"/>
        <v xml:space="preserve">  pesos</v>
      </c>
      <c r="DF13" s="4" t="str">
        <f t="shared" si="69"/>
        <v/>
      </c>
      <c r="DG13" s="4" t="str">
        <f t="shared" si="70"/>
        <v xml:space="preserve">  centavos</v>
      </c>
      <c r="DH13" s="4" t="str">
        <f t="shared" si="71"/>
        <v xml:space="preserve"> </v>
      </c>
      <c r="DI13" s="4" t="str">
        <f t="shared" si="72"/>
        <v/>
      </c>
      <c r="DJ13" s="4"/>
      <c r="DK13" s="4" t="str">
        <f t="shared" si="73"/>
        <v xml:space="preserve"> </v>
      </c>
      <c r="DL13" s="4" t="str">
        <f t="shared" si="74"/>
        <v/>
      </c>
      <c r="DM13" s="4"/>
      <c r="DN13" s="4" t="str">
        <f t="shared" si="75"/>
        <v xml:space="preserve"> </v>
      </c>
      <c r="DO13" s="4" t="str">
        <f t="shared" si="76"/>
        <v/>
      </c>
      <c r="DP13" s="4"/>
      <c r="DQ13" s="4" t="str">
        <f t="shared" si="77"/>
        <v xml:space="preserve"> </v>
      </c>
      <c r="DR13" s="4" t="str">
        <f t="shared" si="78"/>
        <v/>
      </c>
      <c r="DS13" s="4"/>
      <c r="DT13" s="4" t="str">
        <f t="shared" si="79"/>
        <v>cero</v>
      </c>
      <c r="DU13" s="4" t="str">
        <f t="shared" si="80"/>
        <v xml:space="preserve"> pesos</v>
      </c>
      <c r="DV13" s="4" t="str">
        <f t="shared" si="81"/>
        <v/>
      </c>
      <c r="DW13" s="4" t="str">
        <f t="shared" si="82"/>
        <v/>
      </c>
      <c r="DX13" s="4"/>
      <c r="DY13" s="4"/>
      <c r="DZ13" s="4"/>
      <c r="EA13" s="4" t="str">
        <f t="shared" si="83"/>
        <v xml:space="preserve"> </v>
      </c>
      <c r="EB13" s="4"/>
      <c r="EC13" s="4"/>
      <c r="ED13" s="4" t="str">
        <f t="shared" si="84"/>
        <v xml:space="preserve"> </v>
      </c>
      <c r="EE13" s="4"/>
      <c r="EF13" s="4"/>
      <c r="EG13" s="7" t="str">
        <f t="shared" si="85"/>
        <v xml:space="preserve"> </v>
      </c>
      <c r="EH13" s="4"/>
      <c r="EI13" s="4"/>
      <c r="EJ13" s="7" t="str">
        <f t="shared" si="86"/>
        <v xml:space="preserve"> </v>
      </c>
      <c r="EK13" s="4"/>
      <c r="EL13" s="4"/>
      <c r="EM13" s="7" t="str">
        <f t="shared" si="87"/>
        <v>cero pesos</v>
      </c>
      <c r="EN13" s="7"/>
      <c r="EO13" s="7" t="str">
        <f t="shared" si="88"/>
        <v/>
      </c>
      <c r="EP13" s="4"/>
      <c r="ER13">
        <v>8</v>
      </c>
      <c r="ES13" t="s">
        <v>338</v>
      </c>
    </row>
    <row r="14" spans="1:149" x14ac:dyDescent="0.2">
      <c r="A14" s="2">
        <v>0</v>
      </c>
      <c r="B14" s="3" t="str">
        <f t="shared" si="0"/>
        <v>cero pesos M/L</v>
      </c>
      <c r="C14" s="4"/>
      <c r="D14" s="5">
        <f t="shared" si="1"/>
        <v>0</v>
      </c>
      <c r="E14" s="4" t="str">
        <f t="shared" si="2"/>
        <v/>
      </c>
      <c r="F14" s="4" t="str">
        <f t="shared" si="3"/>
        <v xml:space="preserve"> pesos</v>
      </c>
      <c r="G14" s="4" t="str">
        <f t="shared" si="4"/>
        <v xml:space="preserve"> billones de</v>
      </c>
      <c r="H14" s="4"/>
      <c r="I14" s="4" t="str">
        <f t="shared" si="5"/>
        <v xml:space="preserve"> pesos</v>
      </c>
      <c r="J14" s="4" t="s">
        <v>327</v>
      </c>
      <c r="K14" s="4"/>
      <c r="L14" s="4" t="str">
        <f t="shared" si="6"/>
        <v xml:space="preserve"> pesos</v>
      </c>
      <c r="M14" s="4" t="str">
        <f t="shared" si="7"/>
        <v xml:space="preserve"> millones de</v>
      </c>
      <c r="N14" s="4"/>
      <c r="O14" s="4" t="str">
        <f t="shared" si="8"/>
        <v xml:space="preserve"> pesos</v>
      </c>
      <c r="P14" s="4" t="s">
        <v>327</v>
      </c>
      <c r="Q14" s="4"/>
      <c r="R14" s="4" t="str">
        <f t="shared" si="9"/>
        <v xml:space="preserve"> pesos</v>
      </c>
      <c r="S14" s="4" t="str">
        <f t="shared" si="10"/>
        <v xml:space="preserve"> pesos</v>
      </c>
      <c r="T14" s="4" t="str">
        <f t="shared" si="11"/>
        <v xml:space="preserve"> centavos</v>
      </c>
      <c r="U14" s="4" t="str">
        <f t="shared" si="12"/>
        <v xml:space="preserve"> centavos</v>
      </c>
      <c r="V14" s="4">
        <v>15</v>
      </c>
      <c r="W14" s="4">
        <v>14</v>
      </c>
      <c r="X14" s="4">
        <v>13</v>
      </c>
      <c r="Y14" s="4">
        <v>12</v>
      </c>
      <c r="Z14" s="4">
        <v>11</v>
      </c>
      <c r="AA14" s="4">
        <v>10</v>
      </c>
      <c r="AB14" s="4">
        <v>9</v>
      </c>
      <c r="AC14" s="4">
        <f t="shared" ref="AC14:AM14" si="98">AB14-1</f>
        <v>8</v>
      </c>
      <c r="AD14" s="4">
        <f t="shared" si="98"/>
        <v>7</v>
      </c>
      <c r="AE14" s="4">
        <f t="shared" si="98"/>
        <v>6</v>
      </c>
      <c r="AF14" s="4">
        <f t="shared" si="98"/>
        <v>5</v>
      </c>
      <c r="AG14" s="4">
        <f t="shared" si="98"/>
        <v>4</v>
      </c>
      <c r="AH14" s="4">
        <f t="shared" si="98"/>
        <v>3</v>
      </c>
      <c r="AI14" s="4">
        <f t="shared" si="98"/>
        <v>2</v>
      </c>
      <c r="AJ14" s="4">
        <f t="shared" si="98"/>
        <v>1</v>
      </c>
      <c r="AK14" s="4">
        <f t="shared" si="98"/>
        <v>0</v>
      </c>
      <c r="AL14" s="4">
        <f t="shared" si="98"/>
        <v>-1</v>
      </c>
      <c r="AM14" s="4">
        <f t="shared" si="98"/>
        <v>-2</v>
      </c>
      <c r="AN14" s="4"/>
      <c r="AO14" s="6">
        <f t="shared" si="14"/>
        <v>0</v>
      </c>
      <c r="AP14" s="6">
        <f t="shared" si="15"/>
        <v>0</v>
      </c>
      <c r="AQ14" s="6">
        <f t="shared" si="16"/>
        <v>0</v>
      </c>
      <c r="AR14" s="6">
        <f t="shared" si="17"/>
        <v>0</v>
      </c>
      <c r="AS14" s="6">
        <f t="shared" si="18"/>
        <v>0</v>
      </c>
      <c r="AT14" s="6">
        <f t="shared" si="19"/>
        <v>0</v>
      </c>
      <c r="AU14" s="6">
        <f t="shared" si="20"/>
        <v>0</v>
      </c>
      <c r="AV14" s="6">
        <f t="shared" si="21"/>
        <v>0</v>
      </c>
      <c r="AW14" s="6">
        <f t="shared" si="22"/>
        <v>0</v>
      </c>
      <c r="AX14" s="6">
        <f t="shared" si="23"/>
        <v>0</v>
      </c>
      <c r="AY14" s="6">
        <f t="shared" si="24"/>
        <v>0</v>
      </c>
      <c r="AZ14" s="6">
        <f t="shared" si="25"/>
        <v>0</v>
      </c>
      <c r="BA14" s="6">
        <f t="shared" si="26"/>
        <v>0</v>
      </c>
      <c r="BB14" s="6">
        <f t="shared" si="27"/>
        <v>0</v>
      </c>
      <c r="BC14" s="6">
        <f t="shared" si="28"/>
        <v>0</v>
      </c>
      <c r="BD14" s="6">
        <f t="shared" si="29"/>
        <v>0</v>
      </c>
      <c r="BE14" s="6">
        <f t="shared" si="30"/>
        <v>0</v>
      </c>
      <c r="BF14" s="4"/>
      <c r="BG14" s="4">
        <f t="shared" si="31"/>
        <v>0</v>
      </c>
      <c r="BH14" s="6">
        <f t="shared" si="32"/>
        <v>0</v>
      </c>
      <c r="BI14" s="6">
        <f t="shared" si="33"/>
        <v>0</v>
      </c>
      <c r="BJ14" s="6">
        <f t="shared" si="34"/>
        <v>0</v>
      </c>
      <c r="BK14" s="6">
        <f t="shared" si="35"/>
        <v>0</v>
      </c>
      <c r="BL14" s="6">
        <f t="shared" si="36"/>
        <v>0</v>
      </c>
      <c r="BM14" s="6">
        <f t="shared" si="37"/>
        <v>0</v>
      </c>
      <c r="BN14" s="6">
        <f t="shared" si="38"/>
        <v>0</v>
      </c>
      <c r="BO14" s="6">
        <f t="shared" si="39"/>
        <v>0</v>
      </c>
      <c r="BP14" s="6">
        <f t="shared" si="40"/>
        <v>0</v>
      </c>
      <c r="BQ14" s="6">
        <f t="shared" si="41"/>
        <v>0</v>
      </c>
      <c r="BR14" s="6">
        <f t="shared" si="42"/>
        <v>0</v>
      </c>
      <c r="BS14" s="6">
        <f t="shared" si="43"/>
        <v>0</v>
      </c>
      <c r="BT14" s="6">
        <f t="shared" si="44"/>
        <v>0</v>
      </c>
      <c r="BU14" s="6">
        <f t="shared" si="45"/>
        <v>0</v>
      </c>
      <c r="BV14" s="6">
        <f t="shared" si="46"/>
        <v>0</v>
      </c>
      <c r="BW14" s="6">
        <f t="shared" si="47"/>
        <v>0</v>
      </c>
      <c r="BX14" s="4"/>
      <c r="BY14" s="4"/>
      <c r="BZ14" s="6">
        <f t="shared" si="48"/>
        <v>0</v>
      </c>
      <c r="CA14" s="6"/>
      <c r="CB14" s="6"/>
      <c r="CC14" s="6">
        <f t="shared" si="49"/>
        <v>0</v>
      </c>
      <c r="CD14" s="6"/>
      <c r="CE14" s="6"/>
      <c r="CF14" s="6">
        <f t="shared" si="50"/>
        <v>0</v>
      </c>
      <c r="CG14" s="4"/>
      <c r="CH14" s="6"/>
      <c r="CI14" s="6">
        <f t="shared" si="51"/>
        <v>0</v>
      </c>
      <c r="CJ14" s="4"/>
      <c r="CK14" s="6"/>
      <c r="CL14" s="6">
        <f t="shared" si="52"/>
        <v>0</v>
      </c>
      <c r="CM14" s="4"/>
      <c r="CN14" s="6">
        <f t="shared" si="53"/>
        <v>0</v>
      </c>
      <c r="CO14" s="4"/>
      <c r="CP14" s="4"/>
      <c r="CQ14" s="4" t="str">
        <f t="shared" si="54"/>
        <v/>
      </c>
      <c r="CR14" s="4" t="str">
        <f t="shared" si="55"/>
        <v/>
      </c>
      <c r="CS14" s="4" t="str">
        <f t="shared" si="56"/>
        <v xml:space="preserve">  billones de</v>
      </c>
      <c r="CT14" s="4" t="str">
        <f t="shared" si="57"/>
        <v/>
      </c>
      <c r="CU14" s="4" t="str">
        <f t="shared" si="58"/>
        <v/>
      </c>
      <c r="CV14" s="4" t="str">
        <f t="shared" si="59"/>
        <v xml:space="preserve">  mil</v>
      </c>
      <c r="CW14" s="4" t="str">
        <f t="shared" si="60"/>
        <v/>
      </c>
      <c r="CX14" s="4" t="str">
        <f t="shared" si="61"/>
        <v/>
      </c>
      <c r="CY14" s="4" t="str">
        <f t="shared" si="62"/>
        <v xml:space="preserve">  millones de</v>
      </c>
      <c r="CZ14" s="4" t="str">
        <f t="shared" si="63"/>
        <v/>
      </c>
      <c r="DA14" s="4" t="str">
        <f t="shared" si="64"/>
        <v/>
      </c>
      <c r="DB14" s="4" t="str">
        <f t="shared" si="65"/>
        <v xml:space="preserve">  mil</v>
      </c>
      <c r="DC14" s="4" t="str">
        <f t="shared" si="66"/>
        <v/>
      </c>
      <c r="DD14" s="4" t="str">
        <f t="shared" si="67"/>
        <v/>
      </c>
      <c r="DE14" s="4" t="str">
        <f t="shared" si="68"/>
        <v xml:space="preserve">  pesos</v>
      </c>
      <c r="DF14" s="4" t="str">
        <f t="shared" si="69"/>
        <v/>
      </c>
      <c r="DG14" s="4" t="str">
        <f t="shared" si="70"/>
        <v xml:space="preserve">  centavos</v>
      </c>
      <c r="DH14" s="4" t="str">
        <f t="shared" si="71"/>
        <v xml:space="preserve"> </v>
      </c>
      <c r="DI14" s="4" t="str">
        <f t="shared" si="72"/>
        <v/>
      </c>
      <c r="DJ14" s="4"/>
      <c r="DK14" s="4" t="str">
        <f t="shared" si="73"/>
        <v xml:space="preserve"> </v>
      </c>
      <c r="DL14" s="4" t="str">
        <f t="shared" si="74"/>
        <v/>
      </c>
      <c r="DM14" s="4"/>
      <c r="DN14" s="4" t="str">
        <f t="shared" si="75"/>
        <v xml:space="preserve"> </v>
      </c>
      <c r="DO14" s="4" t="str">
        <f t="shared" si="76"/>
        <v/>
      </c>
      <c r="DP14" s="4"/>
      <c r="DQ14" s="4" t="str">
        <f t="shared" si="77"/>
        <v xml:space="preserve"> </v>
      </c>
      <c r="DR14" s="4" t="str">
        <f t="shared" si="78"/>
        <v/>
      </c>
      <c r="DS14" s="4"/>
      <c r="DT14" s="4" t="str">
        <f t="shared" si="79"/>
        <v>cero</v>
      </c>
      <c r="DU14" s="4" t="str">
        <f t="shared" si="80"/>
        <v xml:space="preserve"> pesos</v>
      </c>
      <c r="DV14" s="4" t="str">
        <f t="shared" si="81"/>
        <v/>
      </c>
      <c r="DW14" s="4" t="str">
        <f t="shared" si="82"/>
        <v/>
      </c>
      <c r="DX14" s="4"/>
      <c r="DY14" s="4"/>
      <c r="DZ14" s="4"/>
      <c r="EA14" s="4" t="str">
        <f t="shared" si="83"/>
        <v xml:space="preserve"> </v>
      </c>
      <c r="EB14" s="4"/>
      <c r="EC14" s="4"/>
      <c r="ED14" s="4" t="str">
        <f t="shared" si="84"/>
        <v xml:space="preserve"> </v>
      </c>
      <c r="EE14" s="4"/>
      <c r="EF14" s="4"/>
      <c r="EG14" s="7" t="str">
        <f t="shared" si="85"/>
        <v xml:space="preserve"> </v>
      </c>
      <c r="EH14" s="4"/>
      <c r="EI14" s="4"/>
      <c r="EJ14" s="7" t="str">
        <f t="shared" si="86"/>
        <v xml:space="preserve"> </v>
      </c>
      <c r="EK14" s="4"/>
      <c r="EL14" s="4"/>
      <c r="EM14" s="7" t="str">
        <f t="shared" si="87"/>
        <v>cero pesos</v>
      </c>
      <c r="EN14" s="7"/>
      <c r="EO14" s="7" t="str">
        <f t="shared" si="88"/>
        <v/>
      </c>
      <c r="EP14" s="4"/>
      <c r="ER14">
        <v>9</v>
      </c>
      <c r="ES14" t="s">
        <v>339</v>
      </c>
    </row>
    <row r="15" spans="1:149" x14ac:dyDescent="0.2">
      <c r="A15" s="2">
        <v>0</v>
      </c>
      <c r="B15" s="3" t="str">
        <f t="shared" si="0"/>
        <v>cero pesos M/L</v>
      </c>
      <c r="C15" s="4"/>
      <c r="D15" s="5">
        <f t="shared" si="1"/>
        <v>0</v>
      </c>
      <c r="E15" s="4" t="str">
        <f t="shared" si="2"/>
        <v/>
      </c>
      <c r="F15" s="4" t="str">
        <f t="shared" si="3"/>
        <v xml:space="preserve"> pesos</v>
      </c>
      <c r="G15" s="4" t="str">
        <f t="shared" si="4"/>
        <v xml:space="preserve"> billones de</v>
      </c>
      <c r="H15" s="4"/>
      <c r="I15" s="4" t="str">
        <f t="shared" si="5"/>
        <v xml:space="preserve"> pesos</v>
      </c>
      <c r="J15" s="4" t="s">
        <v>327</v>
      </c>
      <c r="K15" s="4"/>
      <c r="L15" s="4" t="str">
        <f t="shared" si="6"/>
        <v xml:space="preserve"> pesos</v>
      </c>
      <c r="M15" s="4" t="str">
        <f t="shared" si="7"/>
        <v xml:space="preserve"> millones de</v>
      </c>
      <c r="N15" s="4"/>
      <c r="O15" s="4" t="str">
        <f t="shared" si="8"/>
        <v xml:space="preserve"> pesos</v>
      </c>
      <c r="P15" s="4" t="s">
        <v>327</v>
      </c>
      <c r="Q15" s="4"/>
      <c r="R15" s="4" t="str">
        <f t="shared" si="9"/>
        <v xml:space="preserve"> pesos</v>
      </c>
      <c r="S15" s="4" t="str">
        <f t="shared" si="10"/>
        <v xml:space="preserve"> pesos</v>
      </c>
      <c r="T15" s="4" t="str">
        <f t="shared" si="11"/>
        <v xml:space="preserve"> centavos</v>
      </c>
      <c r="U15" s="4" t="str">
        <f t="shared" si="12"/>
        <v xml:space="preserve"> centavos</v>
      </c>
      <c r="V15" s="4">
        <v>15</v>
      </c>
      <c r="W15" s="4">
        <v>14</v>
      </c>
      <c r="X15" s="4">
        <v>13</v>
      </c>
      <c r="Y15" s="4">
        <v>12</v>
      </c>
      <c r="Z15" s="4">
        <v>11</v>
      </c>
      <c r="AA15" s="4">
        <v>10</v>
      </c>
      <c r="AB15" s="4">
        <v>9</v>
      </c>
      <c r="AC15" s="4">
        <f t="shared" ref="AC15:AM15" si="99">AB15-1</f>
        <v>8</v>
      </c>
      <c r="AD15" s="4">
        <f t="shared" si="99"/>
        <v>7</v>
      </c>
      <c r="AE15" s="4">
        <f t="shared" si="99"/>
        <v>6</v>
      </c>
      <c r="AF15" s="4">
        <f t="shared" si="99"/>
        <v>5</v>
      </c>
      <c r="AG15" s="4">
        <f t="shared" si="99"/>
        <v>4</v>
      </c>
      <c r="AH15" s="4">
        <f t="shared" si="99"/>
        <v>3</v>
      </c>
      <c r="AI15" s="4">
        <f t="shared" si="99"/>
        <v>2</v>
      </c>
      <c r="AJ15" s="4">
        <f t="shared" si="99"/>
        <v>1</v>
      </c>
      <c r="AK15" s="4">
        <f t="shared" si="99"/>
        <v>0</v>
      </c>
      <c r="AL15" s="4">
        <f t="shared" si="99"/>
        <v>-1</v>
      </c>
      <c r="AM15" s="4">
        <f t="shared" si="99"/>
        <v>-2</v>
      </c>
      <c r="AN15" s="4"/>
      <c r="AO15" s="6">
        <f t="shared" si="14"/>
        <v>0</v>
      </c>
      <c r="AP15" s="6">
        <f t="shared" si="15"/>
        <v>0</v>
      </c>
      <c r="AQ15" s="6">
        <f t="shared" si="16"/>
        <v>0</v>
      </c>
      <c r="AR15" s="6">
        <f t="shared" si="17"/>
        <v>0</v>
      </c>
      <c r="AS15" s="6">
        <f t="shared" si="18"/>
        <v>0</v>
      </c>
      <c r="AT15" s="6">
        <f t="shared" si="19"/>
        <v>0</v>
      </c>
      <c r="AU15" s="6">
        <f t="shared" si="20"/>
        <v>0</v>
      </c>
      <c r="AV15" s="6">
        <f t="shared" si="21"/>
        <v>0</v>
      </c>
      <c r="AW15" s="6">
        <f t="shared" si="22"/>
        <v>0</v>
      </c>
      <c r="AX15" s="6">
        <f t="shared" si="23"/>
        <v>0</v>
      </c>
      <c r="AY15" s="6">
        <f t="shared" si="24"/>
        <v>0</v>
      </c>
      <c r="AZ15" s="6">
        <f t="shared" si="25"/>
        <v>0</v>
      </c>
      <c r="BA15" s="6">
        <f t="shared" si="26"/>
        <v>0</v>
      </c>
      <c r="BB15" s="6">
        <f t="shared" si="27"/>
        <v>0</v>
      </c>
      <c r="BC15" s="6">
        <f t="shared" si="28"/>
        <v>0</v>
      </c>
      <c r="BD15" s="6">
        <f t="shared" si="29"/>
        <v>0</v>
      </c>
      <c r="BE15" s="6">
        <f t="shared" si="30"/>
        <v>0</v>
      </c>
      <c r="BF15" s="4"/>
      <c r="BG15" s="4">
        <f t="shared" si="31"/>
        <v>0</v>
      </c>
      <c r="BH15" s="6">
        <f t="shared" si="32"/>
        <v>0</v>
      </c>
      <c r="BI15" s="6">
        <f t="shared" si="33"/>
        <v>0</v>
      </c>
      <c r="BJ15" s="6">
        <f t="shared" si="34"/>
        <v>0</v>
      </c>
      <c r="BK15" s="6">
        <f t="shared" si="35"/>
        <v>0</v>
      </c>
      <c r="BL15" s="6">
        <f t="shared" si="36"/>
        <v>0</v>
      </c>
      <c r="BM15" s="6">
        <f t="shared" si="37"/>
        <v>0</v>
      </c>
      <c r="BN15" s="6">
        <f t="shared" si="38"/>
        <v>0</v>
      </c>
      <c r="BO15" s="6">
        <f t="shared" si="39"/>
        <v>0</v>
      </c>
      <c r="BP15" s="6">
        <f t="shared" si="40"/>
        <v>0</v>
      </c>
      <c r="BQ15" s="6">
        <f t="shared" si="41"/>
        <v>0</v>
      </c>
      <c r="BR15" s="6">
        <f t="shared" si="42"/>
        <v>0</v>
      </c>
      <c r="BS15" s="6">
        <f t="shared" si="43"/>
        <v>0</v>
      </c>
      <c r="BT15" s="6">
        <f t="shared" si="44"/>
        <v>0</v>
      </c>
      <c r="BU15" s="6">
        <f t="shared" si="45"/>
        <v>0</v>
      </c>
      <c r="BV15" s="6">
        <f t="shared" si="46"/>
        <v>0</v>
      </c>
      <c r="BW15" s="6">
        <f t="shared" si="47"/>
        <v>0</v>
      </c>
      <c r="BX15" s="4"/>
      <c r="BY15" s="4"/>
      <c r="BZ15" s="6">
        <f t="shared" si="48"/>
        <v>0</v>
      </c>
      <c r="CA15" s="6"/>
      <c r="CB15" s="6"/>
      <c r="CC15" s="6">
        <f t="shared" si="49"/>
        <v>0</v>
      </c>
      <c r="CD15" s="6"/>
      <c r="CE15" s="6"/>
      <c r="CF15" s="6">
        <f t="shared" si="50"/>
        <v>0</v>
      </c>
      <c r="CG15" s="4"/>
      <c r="CH15" s="6"/>
      <c r="CI15" s="6">
        <f t="shared" si="51"/>
        <v>0</v>
      </c>
      <c r="CJ15" s="4"/>
      <c r="CK15" s="6"/>
      <c r="CL15" s="6">
        <f t="shared" si="52"/>
        <v>0</v>
      </c>
      <c r="CM15" s="4"/>
      <c r="CN15" s="6">
        <f t="shared" si="53"/>
        <v>0</v>
      </c>
      <c r="CO15" s="4"/>
      <c r="CP15" s="4"/>
      <c r="CQ15" s="4" t="str">
        <f t="shared" si="54"/>
        <v/>
      </c>
      <c r="CR15" s="4" t="str">
        <f t="shared" si="55"/>
        <v/>
      </c>
      <c r="CS15" s="4" t="str">
        <f t="shared" si="56"/>
        <v xml:space="preserve">  billones de</v>
      </c>
      <c r="CT15" s="4" t="str">
        <f t="shared" si="57"/>
        <v/>
      </c>
      <c r="CU15" s="4" t="str">
        <f t="shared" si="58"/>
        <v/>
      </c>
      <c r="CV15" s="4" t="str">
        <f t="shared" si="59"/>
        <v xml:space="preserve">  mil</v>
      </c>
      <c r="CW15" s="4" t="str">
        <f t="shared" si="60"/>
        <v/>
      </c>
      <c r="CX15" s="4" t="str">
        <f t="shared" si="61"/>
        <v/>
      </c>
      <c r="CY15" s="4" t="str">
        <f t="shared" si="62"/>
        <v xml:space="preserve">  millones de</v>
      </c>
      <c r="CZ15" s="4" t="str">
        <f t="shared" si="63"/>
        <v/>
      </c>
      <c r="DA15" s="4" t="str">
        <f t="shared" si="64"/>
        <v/>
      </c>
      <c r="DB15" s="4" t="str">
        <f t="shared" si="65"/>
        <v xml:space="preserve">  mil</v>
      </c>
      <c r="DC15" s="4" t="str">
        <f t="shared" si="66"/>
        <v/>
      </c>
      <c r="DD15" s="4" t="str">
        <f t="shared" si="67"/>
        <v/>
      </c>
      <c r="DE15" s="4" t="str">
        <f t="shared" si="68"/>
        <v xml:space="preserve">  pesos</v>
      </c>
      <c r="DF15" s="4" t="str">
        <f t="shared" si="69"/>
        <v/>
      </c>
      <c r="DG15" s="4" t="str">
        <f t="shared" si="70"/>
        <v xml:space="preserve">  centavos</v>
      </c>
      <c r="DH15" s="4" t="str">
        <f t="shared" si="71"/>
        <v xml:space="preserve"> </v>
      </c>
      <c r="DI15" s="4" t="str">
        <f t="shared" si="72"/>
        <v/>
      </c>
      <c r="DJ15" s="4"/>
      <c r="DK15" s="4" t="str">
        <f t="shared" si="73"/>
        <v xml:space="preserve"> </v>
      </c>
      <c r="DL15" s="4" t="str">
        <f t="shared" si="74"/>
        <v/>
      </c>
      <c r="DM15" s="4"/>
      <c r="DN15" s="4" t="str">
        <f t="shared" si="75"/>
        <v xml:space="preserve"> </v>
      </c>
      <c r="DO15" s="4" t="str">
        <f t="shared" si="76"/>
        <v/>
      </c>
      <c r="DP15" s="4"/>
      <c r="DQ15" s="4" t="str">
        <f t="shared" si="77"/>
        <v xml:space="preserve"> </v>
      </c>
      <c r="DR15" s="4" t="str">
        <f t="shared" si="78"/>
        <v/>
      </c>
      <c r="DS15" s="4"/>
      <c r="DT15" s="4" t="str">
        <f t="shared" si="79"/>
        <v>cero</v>
      </c>
      <c r="DU15" s="4" t="str">
        <f t="shared" si="80"/>
        <v xml:space="preserve"> pesos</v>
      </c>
      <c r="DV15" s="4" t="str">
        <f t="shared" si="81"/>
        <v/>
      </c>
      <c r="DW15" s="4" t="str">
        <f t="shared" si="82"/>
        <v/>
      </c>
      <c r="DX15" s="4"/>
      <c r="DY15" s="4"/>
      <c r="DZ15" s="4"/>
      <c r="EA15" s="4" t="str">
        <f t="shared" si="83"/>
        <v xml:space="preserve"> </v>
      </c>
      <c r="EB15" s="4"/>
      <c r="EC15" s="4"/>
      <c r="ED15" s="4" t="str">
        <f t="shared" si="84"/>
        <v xml:space="preserve"> </v>
      </c>
      <c r="EE15" s="4"/>
      <c r="EF15" s="4"/>
      <c r="EG15" s="7" t="str">
        <f t="shared" si="85"/>
        <v xml:space="preserve"> </v>
      </c>
      <c r="EH15" s="4"/>
      <c r="EI15" s="4"/>
      <c r="EJ15" s="7" t="str">
        <f t="shared" si="86"/>
        <v xml:space="preserve"> </v>
      </c>
      <c r="EK15" s="4"/>
      <c r="EL15" s="4"/>
      <c r="EM15" s="7" t="str">
        <f t="shared" si="87"/>
        <v>cero pesos</v>
      </c>
      <c r="EN15" s="7"/>
      <c r="EO15" s="7" t="str">
        <f t="shared" si="88"/>
        <v/>
      </c>
      <c r="EP15" s="4"/>
      <c r="ER15">
        <v>10</v>
      </c>
      <c r="ES15" t="s">
        <v>340</v>
      </c>
    </row>
    <row r="16" spans="1:149" x14ac:dyDescent="0.2">
      <c r="A16" s="2">
        <v>0</v>
      </c>
      <c r="B16" s="3" t="str">
        <f t="shared" si="0"/>
        <v>cero pesos M/L</v>
      </c>
      <c r="C16" s="4"/>
      <c r="D16" s="5">
        <f t="shared" si="1"/>
        <v>0</v>
      </c>
      <c r="E16" s="4" t="str">
        <f t="shared" si="2"/>
        <v/>
      </c>
      <c r="F16" s="4" t="str">
        <f t="shared" si="3"/>
        <v xml:space="preserve"> pesos</v>
      </c>
      <c r="G16" s="4" t="str">
        <f t="shared" si="4"/>
        <v xml:space="preserve"> billones de</v>
      </c>
      <c r="H16" s="4"/>
      <c r="I16" s="4" t="str">
        <f t="shared" si="5"/>
        <v xml:space="preserve"> pesos</v>
      </c>
      <c r="J16" s="4" t="s">
        <v>327</v>
      </c>
      <c r="K16" s="4"/>
      <c r="L16" s="4" t="str">
        <f t="shared" si="6"/>
        <v xml:space="preserve"> pesos</v>
      </c>
      <c r="M16" s="4" t="str">
        <f t="shared" si="7"/>
        <v xml:space="preserve"> millones de</v>
      </c>
      <c r="N16" s="4"/>
      <c r="O16" s="4" t="str">
        <f t="shared" si="8"/>
        <v xml:space="preserve"> pesos</v>
      </c>
      <c r="P16" s="4" t="s">
        <v>327</v>
      </c>
      <c r="Q16" s="4"/>
      <c r="R16" s="4" t="str">
        <f t="shared" si="9"/>
        <v xml:space="preserve"> pesos</v>
      </c>
      <c r="S16" s="4" t="str">
        <f t="shared" si="10"/>
        <v xml:space="preserve"> pesos</v>
      </c>
      <c r="T16" s="4" t="str">
        <f t="shared" si="11"/>
        <v xml:space="preserve"> centavos</v>
      </c>
      <c r="U16" s="4" t="str">
        <f t="shared" si="12"/>
        <v xml:space="preserve"> centavos</v>
      </c>
      <c r="V16" s="4">
        <v>15</v>
      </c>
      <c r="W16" s="4">
        <v>14</v>
      </c>
      <c r="X16" s="4">
        <v>13</v>
      </c>
      <c r="Y16" s="4">
        <v>12</v>
      </c>
      <c r="Z16" s="4">
        <v>11</v>
      </c>
      <c r="AA16" s="4">
        <v>10</v>
      </c>
      <c r="AB16" s="4">
        <v>9</v>
      </c>
      <c r="AC16" s="4">
        <f t="shared" ref="AC16:AM16" si="100">AB16-1</f>
        <v>8</v>
      </c>
      <c r="AD16" s="4">
        <f t="shared" si="100"/>
        <v>7</v>
      </c>
      <c r="AE16" s="4">
        <f t="shared" si="100"/>
        <v>6</v>
      </c>
      <c r="AF16" s="4">
        <f t="shared" si="100"/>
        <v>5</v>
      </c>
      <c r="AG16" s="4">
        <f t="shared" si="100"/>
        <v>4</v>
      </c>
      <c r="AH16" s="4">
        <f t="shared" si="100"/>
        <v>3</v>
      </c>
      <c r="AI16" s="4">
        <f t="shared" si="100"/>
        <v>2</v>
      </c>
      <c r="AJ16" s="4">
        <f t="shared" si="100"/>
        <v>1</v>
      </c>
      <c r="AK16" s="4">
        <f t="shared" si="100"/>
        <v>0</v>
      </c>
      <c r="AL16" s="4">
        <f t="shared" si="100"/>
        <v>-1</v>
      </c>
      <c r="AM16" s="4">
        <f t="shared" si="100"/>
        <v>-2</v>
      </c>
      <c r="AN16" s="4"/>
      <c r="AO16" s="6">
        <f t="shared" si="14"/>
        <v>0</v>
      </c>
      <c r="AP16" s="6">
        <f t="shared" si="15"/>
        <v>0</v>
      </c>
      <c r="AQ16" s="6">
        <f t="shared" si="16"/>
        <v>0</v>
      </c>
      <c r="AR16" s="6">
        <f t="shared" si="17"/>
        <v>0</v>
      </c>
      <c r="AS16" s="6">
        <f t="shared" si="18"/>
        <v>0</v>
      </c>
      <c r="AT16" s="6">
        <f t="shared" si="19"/>
        <v>0</v>
      </c>
      <c r="AU16" s="6">
        <f t="shared" si="20"/>
        <v>0</v>
      </c>
      <c r="AV16" s="6">
        <f t="shared" si="21"/>
        <v>0</v>
      </c>
      <c r="AW16" s="6">
        <f t="shared" si="22"/>
        <v>0</v>
      </c>
      <c r="AX16" s="6">
        <f t="shared" si="23"/>
        <v>0</v>
      </c>
      <c r="AY16" s="6">
        <f t="shared" si="24"/>
        <v>0</v>
      </c>
      <c r="AZ16" s="6">
        <f t="shared" si="25"/>
        <v>0</v>
      </c>
      <c r="BA16" s="6">
        <f t="shared" si="26"/>
        <v>0</v>
      </c>
      <c r="BB16" s="6">
        <f t="shared" si="27"/>
        <v>0</v>
      </c>
      <c r="BC16" s="6">
        <f t="shared" si="28"/>
        <v>0</v>
      </c>
      <c r="BD16" s="6">
        <f t="shared" si="29"/>
        <v>0</v>
      </c>
      <c r="BE16" s="6">
        <f t="shared" si="30"/>
        <v>0</v>
      </c>
      <c r="BF16" s="4"/>
      <c r="BG16" s="4">
        <f t="shared" si="31"/>
        <v>0</v>
      </c>
      <c r="BH16" s="6">
        <f t="shared" si="32"/>
        <v>0</v>
      </c>
      <c r="BI16" s="6">
        <f t="shared" si="33"/>
        <v>0</v>
      </c>
      <c r="BJ16" s="6">
        <f t="shared" si="34"/>
        <v>0</v>
      </c>
      <c r="BK16" s="6">
        <f t="shared" si="35"/>
        <v>0</v>
      </c>
      <c r="BL16" s="6">
        <f t="shared" si="36"/>
        <v>0</v>
      </c>
      <c r="BM16" s="6">
        <f t="shared" si="37"/>
        <v>0</v>
      </c>
      <c r="BN16" s="6">
        <f t="shared" si="38"/>
        <v>0</v>
      </c>
      <c r="BO16" s="6">
        <f t="shared" si="39"/>
        <v>0</v>
      </c>
      <c r="BP16" s="6">
        <f t="shared" si="40"/>
        <v>0</v>
      </c>
      <c r="BQ16" s="6">
        <f t="shared" si="41"/>
        <v>0</v>
      </c>
      <c r="BR16" s="6">
        <f t="shared" si="42"/>
        <v>0</v>
      </c>
      <c r="BS16" s="6">
        <f t="shared" si="43"/>
        <v>0</v>
      </c>
      <c r="BT16" s="6">
        <f t="shared" si="44"/>
        <v>0</v>
      </c>
      <c r="BU16" s="6">
        <f t="shared" si="45"/>
        <v>0</v>
      </c>
      <c r="BV16" s="6">
        <f t="shared" si="46"/>
        <v>0</v>
      </c>
      <c r="BW16" s="6">
        <f t="shared" si="47"/>
        <v>0</v>
      </c>
      <c r="BX16" s="4"/>
      <c r="BY16" s="4"/>
      <c r="BZ16" s="6">
        <f t="shared" si="48"/>
        <v>0</v>
      </c>
      <c r="CA16" s="6"/>
      <c r="CB16" s="6"/>
      <c r="CC16" s="6">
        <f t="shared" si="49"/>
        <v>0</v>
      </c>
      <c r="CD16" s="6"/>
      <c r="CE16" s="6"/>
      <c r="CF16" s="6">
        <f t="shared" si="50"/>
        <v>0</v>
      </c>
      <c r="CG16" s="4"/>
      <c r="CH16" s="6"/>
      <c r="CI16" s="6">
        <f t="shared" si="51"/>
        <v>0</v>
      </c>
      <c r="CJ16" s="4"/>
      <c r="CK16" s="6"/>
      <c r="CL16" s="6">
        <f t="shared" si="52"/>
        <v>0</v>
      </c>
      <c r="CM16" s="4"/>
      <c r="CN16" s="6">
        <f t="shared" si="53"/>
        <v>0</v>
      </c>
      <c r="CO16" s="4"/>
      <c r="CP16" s="4"/>
      <c r="CQ16" s="4" t="str">
        <f t="shared" si="54"/>
        <v/>
      </c>
      <c r="CR16" s="4" t="str">
        <f t="shared" si="55"/>
        <v/>
      </c>
      <c r="CS16" s="4" t="str">
        <f t="shared" si="56"/>
        <v xml:space="preserve">  billones de</v>
      </c>
      <c r="CT16" s="4" t="str">
        <f t="shared" si="57"/>
        <v/>
      </c>
      <c r="CU16" s="4" t="str">
        <f t="shared" si="58"/>
        <v/>
      </c>
      <c r="CV16" s="4" t="str">
        <f t="shared" si="59"/>
        <v xml:space="preserve">  mil</v>
      </c>
      <c r="CW16" s="4" t="str">
        <f t="shared" si="60"/>
        <v/>
      </c>
      <c r="CX16" s="4" t="str">
        <f t="shared" si="61"/>
        <v/>
      </c>
      <c r="CY16" s="4" t="str">
        <f t="shared" si="62"/>
        <v xml:space="preserve">  millones de</v>
      </c>
      <c r="CZ16" s="4" t="str">
        <f t="shared" si="63"/>
        <v/>
      </c>
      <c r="DA16" s="4" t="str">
        <f t="shared" si="64"/>
        <v/>
      </c>
      <c r="DB16" s="4" t="str">
        <f t="shared" si="65"/>
        <v xml:space="preserve">  mil</v>
      </c>
      <c r="DC16" s="4" t="str">
        <f t="shared" si="66"/>
        <v/>
      </c>
      <c r="DD16" s="4" t="str">
        <f t="shared" si="67"/>
        <v/>
      </c>
      <c r="DE16" s="4" t="str">
        <f t="shared" si="68"/>
        <v xml:space="preserve">  pesos</v>
      </c>
      <c r="DF16" s="4" t="str">
        <f t="shared" si="69"/>
        <v/>
      </c>
      <c r="DG16" s="4" t="str">
        <f t="shared" si="70"/>
        <v xml:space="preserve">  centavos</v>
      </c>
      <c r="DH16" s="4" t="str">
        <f t="shared" si="71"/>
        <v xml:space="preserve"> </v>
      </c>
      <c r="DI16" s="4" t="str">
        <f t="shared" si="72"/>
        <v/>
      </c>
      <c r="DJ16" s="4"/>
      <c r="DK16" s="4" t="str">
        <f t="shared" si="73"/>
        <v xml:space="preserve"> </v>
      </c>
      <c r="DL16" s="4" t="str">
        <f t="shared" si="74"/>
        <v/>
      </c>
      <c r="DM16" s="4"/>
      <c r="DN16" s="4" t="str">
        <f t="shared" si="75"/>
        <v xml:space="preserve"> </v>
      </c>
      <c r="DO16" s="4" t="str">
        <f t="shared" si="76"/>
        <v/>
      </c>
      <c r="DP16" s="4"/>
      <c r="DQ16" s="4" t="str">
        <f t="shared" si="77"/>
        <v xml:space="preserve"> </v>
      </c>
      <c r="DR16" s="4" t="str">
        <f t="shared" si="78"/>
        <v/>
      </c>
      <c r="DS16" s="4"/>
      <c r="DT16" s="4" t="str">
        <f t="shared" si="79"/>
        <v>cero</v>
      </c>
      <c r="DU16" s="4" t="str">
        <f t="shared" si="80"/>
        <v xml:space="preserve"> pesos</v>
      </c>
      <c r="DV16" s="4" t="str">
        <f t="shared" si="81"/>
        <v/>
      </c>
      <c r="DW16" s="4" t="str">
        <f t="shared" si="82"/>
        <v/>
      </c>
      <c r="DX16" s="4"/>
      <c r="DY16" s="4"/>
      <c r="DZ16" s="4"/>
      <c r="EA16" s="4" t="str">
        <f t="shared" si="83"/>
        <v xml:space="preserve"> </v>
      </c>
      <c r="EB16" s="4"/>
      <c r="EC16" s="4"/>
      <c r="ED16" s="4" t="str">
        <f t="shared" si="84"/>
        <v xml:space="preserve"> </v>
      </c>
      <c r="EE16" s="4"/>
      <c r="EF16" s="4"/>
      <c r="EG16" s="7" t="str">
        <f t="shared" si="85"/>
        <v xml:space="preserve"> </v>
      </c>
      <c r="EH16" s="4"/>
      <c r="EI16" s="4"/>
      <c r="EJ16" s="7" t="str">
        <f t="shared" si="86"/>
        <v xml:space="preserve"> </v>
      </c>
      <c r="EK16" s="4"/>
      <c r="EL16" s="4"/>
      <c r="EM16" s="7" t="str">
        <f t="shared" si="87"/>
        <v>cero pesos</v>
      </c>
      <c r="EN16" s="7"/>
      <c r="EO16" s="7" t="str">
        <f t="shared" si="88"/>
        <v/>
      </c>
      <c r="EP16" s="4"/>
      <c r="ER16">
        <v>11</v>
      </c>
      <c r="ES16" t="s">
        <v>341</v>
      </c>
    </row>
    <row r="17" spans="1:149" x14ac:dyDescent="0.2">
      <c r="A17" s="2">
        <v>0</v>
      </c>
      <c r="B17" s="3" t="str">
        <f t="shared" si="0"/>
        <v>cero pesos M/L</v>
      </c>
      <c r="C17" s="4"/>
      <c r="D17" s="5">
        <f t="shared" si="1"/>
        <v>0</v>
      </c>
      <c r="E17" s="4" t="str">
        <f t="shared" si="2"/>
        <v/>
      </c>
      <c r="F17" s="4" t="str">
        <f t="shared" si="3"/>
        <v xml:space="preserve"> pesos</v>
      </c>
      <c r="G17" s="4" t="str">
        <f t="shared" si="4"/>
        <v xml:space="preserve"> billones de</v>
      </c>
      <c r="H17" s="4"/>
      <c r="I17" s="4" t="str">
        <f t="shared" si="5"/>
        <v xml:space="preserve"> pesos</v>
      </c>
      <c r="J17" s="4" t="s">
        <v>327</v>
      </c>
      <c r="K17" s="4"/>
      <c r="L17" s="4" t="str">
        <f t="shared" si="6"/>
        <v xml:space="preserve"> pesos</v>
      </c>
      <c r="M17" s="4" t="str">
        <f t="shared" si="7"/>
        <v xml:space="preserve"> millones de</v>
      </c>
      <c r="N17" s="4"/>
      <c r="O17" s="4" t="str">
        <f t="shared" si="8"/>
        <v xml:space="preserve"> pesos</v>
      </c>
      <c r="P17" s="4" t="s">
        <v>327</v>
      </c>
      <c r="Q17" s="4"/>
      <c r="R17" s="4" t="str">
        <f t="shared" si="9"/>
        <v xml:space="preserve"> pesos</v>
      </c>
      <c r="S17" s="4" t="str">
        <f t="shared" si="10"/>
        <v xml:space="preserve"> pesos</v>
      </c>
      <c r="T17" s="4" t="str">
        <f t="shared" si="11"/>
        <v xml:space="preserve"> centavos</v>
      </c>
      <c r="U17" s="4" t="str">
        <f t="shared" si="12"/>
        <v xml:space="preserve"> centavos</v>
      </c>
      <c r="V17" s="4">
        <v>15</v>
      </c>
      <c r="W17" s="4">
        <v>14</v>
      </c>
      <c r="X17" s="4">
        <v>13</v>
      </c>
      <c r="Y17" s="4">
        <v>12</v>
      </c>
      <c r="Z17" s="4">
        <v>11</v>
      </c>
      <c r="AA17" s="4">
        <v>10</v>
      </c>
      <c r="AB17" s="4">
        <v>9</v>
      </c>
      <c r="AC17" s="4">
        <f t="shared" ref="AC17:AM17" si="101">AB17-1</f>
        <v>8</v>
      </c>
      <c r="AD17" s="4">
        <f t="shared" si="101"/>
        <v>7</v>
      </c>
      <c r="AE17" s="4">
        <f t="shared" si="101"/>
        <v>6</v>
      </c>
      <c r="AF17" s="4">
        <f t="shared" si="101"/>
        <v>5</v>
      </c>
      <c r="AG17" s="4">
        <f t="shared" si="101"/>
        <v>4</v>
      </c>
      <c r="AH17" s="4">
        <f t="shared" si="101"/>
        <v>3</v>
      </c>
      <c r="AI17" s="4">
        <f t="shared" si="101"/>
        <v>2</v>
      </c>
      <c r="AJ17" s="4">
        <f t="shared" si="101"/>
        <v>1</v>
      </c>
      <c r="AK17" s="4">
        <f t="shared" si="101"/>
        <v>0</v>
      </c>
      <c r="AL17" s="4">
        <f t="shared" si="101"/>
        <v>-1</v>
      </c>
      <c r="AM17" s="4">
        <f t="shared" si="101"/>
        <v>-2</v>
      </c>
      <c r="AN17" s="4"/>
      <c r="AO17" s="6">
        <f t="shared" si="14"/>
        <v>0</v>
      </c>
      <c r="AP17" s="6">
        <f t="shared" si="15"/>
        <v>0</v>
      </c>
      <c r="AQ17" s="6">
        <f t="shared" si="16"/>
        <v>0</v>
      </c>
      <c r="AR17" s="6">
        <f t="shared" si="17"/>
        <v>0</v>
      </c>
      <c r="AS17" s="6">
        <f t="shared" si="18"/>
        <v>0</v>
      </c>
      <c r="AT17" s="6">
        <f t="shared" si="19"/>
        <v>0</v>
      </c>
      <c r="AU17" s="6">
        <f t="shared" si="20"/>
        <v>0</v>
      </c>
      <c r="AV17" s="6">
        <f t="shared" si="21"/>
        <v>0</v>
      </c>
      <c r="AW17" s="6">
        <f t="shared" si="22"/>
        <v>0</v>
      </c>
      <c r="AX17" s="6">
        <f t="shared" si="23"/>
        <v>0</v>
      </c>
      <c r="AY17" s="6">
        <f t="shared" si="24"/>
        <v>0</v>
      </c>
      <c r="AZ17" s="6">
        <f t="shared" si="25"/>
        <v>0</v>
      </c>
      <c r="BA17" s="6">
        <f t="shared" si="26"/>
        <v>0</v>
      </c>
      <c r="BB17" s="6">
        <f t="shared" si="27"/>
        <v>0</v>
      </c>
      <c r="BC17" s="6">
        <f t="shared" si="28"/>
        <v>0</v>
      </c>
      <c r="BD17" s="6">
        <f t="shared" si="29"/>
        <v>0</v>
      </c>
      <c r="BE17" s="6">
        <f t="shared" si="30"/>
        <v>0</v>
      </c>
      <c r="BF17" s="4"/>
      <c r="BG17" s="4">
        <f t="shared" si="31"/>
        <v>0</v>
      </c>
      <c r="BH17" s="6">
        <f t="shared" si="32"/>
        <v>0</v>
      </c>
      <c r="BI17" s="6">
        <f t="shared" si="33"/>
        <v>0</v>
      </c>
      <c r="BJ17" s="6">
        <f t="shared" si="34"/>
        <v>0</v>
      </c>
      <c r="BK17" s="6">
        <f t="shared" si="35"/>
        <v>0</v>
      </c>
      <c r="BL17" s="6">
        <f t="shared" si="36"/>
        <v>0</v>
      </c>
      <c r="BM17" s="6">
        <f t="shared" si="37"/>
        <v>0</v>
      </c>
      <c r="BN17" s="6">
        <f t="shared" si="38"/>
        <v>0</v>
      </c>
      <c r="BO17" s="6">
        <f t="shared" si="39"/>
        <v>0</v>
      </c>
      <c r="BP17" s="6">
        <f t="shared" si="40"/>
        <v>0</v>
      </c>
      <c r="BQ17" s="6">
        <f t="shared" si="41"/>
        <v>0</v>
      </c>
      <c r="BR17" s="6">
        <f t="shared" si="42"/>
        <v>0</v>
      </c>
      <c r="BS17" s="6">
        <f t="shared" si="43"/>
        <v>0</v>
      </c>
      <c r="BT17" s="6">
        <f t="shared" si="44"/>
        <v>0</v>
      </c>
      <c r="BU17" s="6">
        <f t="shared" si="45"/>
        <v>0</v>
      </c>
      <c r="BV17" s="6">
        <f t="shared" si="46"/>
        <v>0</v>
      </c>
      <c r="BW17" s="6">
        <f t="shared" si="47"/>
        <v>0</v>
      </c>
      <c r="BX17" s="4"/>
      <c r="BY17" s="4"/>
      <c r="BZ17" s="6">
        <f t="shared" si="48"/>
        <v>0</v>
      </c>
      <c r="CA17" s="6"/>
      <c r="CB17" s="6"/>
      <c r="CC17" s="6">
        <f t="shared" si="49"/>
        <v>0</v>
      </c>
      <c r="CD17" s="6"/>
      <c r="CE17" s="6"/>
      <c r="CF17" s="6">
        <f t="shared" si="50"/>
        <v>0</v>
      </c>
      <c r="CG17" s="4"/>
      <c r="CH17" s="6"/>
      <c r="CI17" s="6">
        <f t="shared" si="51"/>
        <v>0</v>
      </c>
      <c r="CJ17" s="4"/>
      <c r="CK17" s="6"/>
      <c r="CL17" s="6">
        <f t="shared" si="52"/>
        <v>0</v>
      </c>
      <c r="CM17" s="4"/>
      <c r="CN17" s="6">
        <f t="shared" si="53"/>
        <v>0</v>
      </c>
      <c r="CO17" s="4"/>
      <c r="CP17" s="4"/>
      <c r="CQ17" s="4" t="str">
        <f t="shared" si="54"/>
        <v/>
      </c>
      <c r="CR17" s="4" t="str">
        <f t="shared" si="55"/>
        <v/>
      </c>
      <c r="CS17" s="4" t="str">
        <f t="shared" si="56"/>
        <v xml:space="preserve">  billones de</v>
      </c>
      <c r="CT17" s="4" t="str">
        <f t="shared" si="57"/>
        <v/>
      </c>
      <c r="CU17" s="4" t="str">
        <f t="shared" si="58"/>
        <v/>
      </c>
      <c r="CV17" s="4" t="str">
        <f t="shared" si="59"/>
        <v xml:space="preserve">  mil</v>
      </c>
      <c r="CW17" s="4" t="str">
        <f t="shared" si="60"/>
        <v/>
      </c>
      <c r="CX17" s="4" t="str">
        <f t="shared" si="61"/>
        <v/>
      </c>
      <c r="CY17" s="4" t="str">
        <f t="shared" si="62"/>
        <v xml:space="preserve">  millones de</v>
      </c>
      <c r="CZ17" s="4" t="str">
        <f t="shared" si="63"/>
        <v/>
      </c>
      <c r="DA17" s="4" t="str">
        <f t="shared" si="64"/>
        <v/>
      </c>
      <c r="DB17" s="4" t="str">
        <f t="shared" si="65"/>
        <v xml:space="preserve">  mil</v>
      </c>
      <c r="DC17" s="4" t="str">
        <f t="shared" si="66"/>
        <v/>
      </c>
      <c r="DD17" s="4" t="str">
        <f t="shared" si="67"/>
        <v/>
      </c>
      <c r="DE17" s="4" t="str">
        <f t="shared" si="68"/>
        <v xml:space="preserve">  pesos</v>
      </c>
      <c r="DF17" s="4" t="str">
        <f t="shared" si="69"/>
        <v/>
      </c>
      <c r="DG17" s="4" t="str">
        <f t="shared" si="70"/>
        <v xml:space="preserve">  centavos</v>
      </c>
      <c r="DH17" s="4" t="str">
        <f t="shared" si="71"/>
        <v xml:space="preserve"> </v>
      </c>
      <c r="DI17" s="4" t="str">
        <f t="shared" si="72"/>
        <v/>
      </c>
      <c r="DJ17" s="4"/>
      <c r="DK17" s="4" t="str">
        <f t="shared" si="73"/>
        <v xml:space="preserve"> </v>
      </c>
      <c r="DL17" s="4" t="str">
        <f t="shared" si="74"/>
        <v/>
      </c>
      <c r="DM17" s="4"/>
      <c r="DN17" s="4" t="str">
        <f t="shared" si="75"/>
        <v xml:space="preserve"> </v>
      </c>
      <c r="DO17" s="4" t="str">
        <f t="shared" si="76"/>
        <v/>
      </c>
      <c r="DP17" s="4"/>
      <c r="DQ17" s="4" t="str">
        <f t="shared" si="77"/>
        <v xml:space="preserve"> </v>
      </c>
      <c r="DR17" s="4" t="str">
        <f t="shared" si="78"/>
        <v/>
      </c>
      <c r="DS17" s="4"/>
      <c r="DT17" s="4" t="str">
        <f t="shared" si="79"/>
        <v>cero</v>
      </c>
      <c r="DU17" s="4" t="str">
        <f t="shared" si="80"/>
        <v xml:space="preserve"> pesos</v>
      </c>
      <c r="DV17" s="4" t="str">
        <f t="shared" si="81"/>
        <v/>
      </c>
      <c r="DW17" s="4" t="str">
        <f t="shared" si="82"/>
        <v/>
      </c>
      <c r="DX17" s="4"/>
      <c r="DY17" s="4"/>
      <c r="DZ17" s="4"/>
      <c r="EA17" s="4" t="str">
        <f t="shared" si="83"/>
        <v xml:space="preserve"> </v>
      </c>
      <c r="EB17" s="4"/>
      <c r="EC17" s="4"/>
      <c r="ED17" s="4" t="str">
        <f t="shared" si="84"/>
        <v xml:space="preserve"> </v>
      </c>
      <c r="EE17" s="4"/>
      <c r="EF17" s="4"/>
      <c r="EG17" s="7" t="str">
        <f t="shared" si="85"/>
        <v xml:space="preserve"> </v>
      </c>
      <c r="EH17" s="4"/>
      <c r="EI17" s="4"/>
      <c r="EJ17" s="7" t="str">
        <f t="shared" si="86"/>
        <v xml:space="preserve"> </v>
      </c>
      <c r="EK17" s="4"/>
      <c r="EL17" s="4"/>
      <c r="EM17" s="7" t="str">
        <f t="shared" si="87"/>
        <v>cero pesos</v>
      </c>
      <c r="EN17" s="7"/>
      <c r="EO17" s="7" t="str">
        <f t="shared" si="88"/>
        <v/>
      </c>
      <c r="EP17" s="4"/>
      <c r="ER17">
        <v>12</v>
      </c>
      <c r="ES17" t="s">
        <v>342</v>
      </c>
    </row>
    <row r="18" spans="1:149" x14ac:dyDescent="0.2">
      <c r="A18" s="2">
        <v>0</v>
      </c>
      <c r="B18" s="3" t="str">
        <f t="shared" si="0"/>
        <v>cero pesos M/L</v>
      </c>
      <c r="C18" s="4"/>
      <c r="D18" s="5">
        <f t="shared" si="1"/>
        <v>0</v>
      </c>
      <c r="E18" s="4" t="str">
        <f t="shared" si="2"/>
        <v/>
      </c>
      <c r="F18" s="4" t="str">
        <f t="shared" si="3"/>
        <v xml:space="preserve"> pesos</v>
      </c>
      <c r="G18" s="4" t="str">
        <f t="shared" si="4"/>
        <v xml:space="preserve"> billones de</v>
      </c>
      <c r="H18" s="4"/>
      <c r="I18" s="4" t="str">
        <f t="shared" si="5"/>
        <v xml:space="preserve"> pesos</v>
      </c>
      <c r="J18" s="4" t="s">
        <v>327</v>
      </c>
      <c r="K18" s="4"/>
      <c r="L18" s="4" t="str">
        <f t="shared" si="6"/>
        <v xml:space="preserve"> pesos</v>
      </c>
      <c r="M18" s="4" t="str">
        <f t="shared" si="7"/>
        <v xml:space="preserve"> millones de</v>
      </c>
      <c r="N18" s="4"/>
      <c r="O18" s="4" t="str">
        <f t="shared" si="8"/>
        <v xml:space="preserve"> pesos</v>
      </c>
      <c r="P18" s="4" t="s">
        <v>327</v>
      </c>
      <c r="Q18" s="4"/>
      <c r="R18" s="4" t="str">
        <f t="shared" si="9"/>
        <v xml:space="preserve"> pesos</v>
      </c>
      <c r="S18" s="4" t="str">
        <f t="shared" si="10"/>
        <v xml:space="preserve"> pesos</v>
      </c>
      <c r="T18" s="4" t="str">
        <f t="shared" si="11"/>
        <v xml:space="preserve"> centavos</v>
      </c>
      <c r="U18" s="4" t="str">
        <f t="shared" si="12"/>
        <v xml:space="preserve"> centavos</v>
      </c>
      <c r="V18" s="4">
        <v>15</v>
      </c>
      <c r="W18" s="4">
        <v>14</v>
      </c>
      <c r="X18" s="4">
        <v>13</v>
      </c>
      <c r="Y18" s="4">
        <v>12</v>
      </c>
      <c r="Z18" s="4">
        <v>11</v>
      </c>
      <c r="AA18" s="4">
        <v>10</v>
      </c>
      <c r="AB18" s="4">
        <v>9</v>
      </c>
      <c r="AC18" s="4">
        <f t="shared" ref="AC18:AM18" si="102">AB18-1</f>
        <v>8</v>
      </c>
      <c r="AD18" s="4">
        <f t="shared" si="102"/>
        <v>7</v>
      </c>
      <c r="AE18" s="4">
        <f t="shared" si="102"/>
        <v>6</v>
      </c>
      <c r="AF18" s="4">
        <f t="shared" si="102"/>
        <v>5</v>
      </c>
      <c r="AG18" s="4">
        <f t="shared" si="102"/>
        <v>4</v>
      </c>
      <c r="AH18" s="4">
        <f t="shared" si="102"/>
        <v>3</v>
      </c>
      <c r="AI18" s="4">
        <f t="shared" si="102"/>
        <v>2</v>
      </c>
      <c r="AJ18" s="4">
        <f t="shared" si="102"/>
        <v>1</v>
      </c>
      <c r="AK18" s="4">
        <f t="shared" si="102"/>
        <v>0</v>
      </c>
      <c r="AL18" s="4">
        <f t="shared" si="102"/>
        <v>-1</v>
      </c>
      <c r="AM18" s="4">
        <f t="shared" si="102"/>
        <v>-2</v>
      </c>
      <c r="AN18" s="4"/>
      <c r="AO18" s="6">
        <f t="shared" si="14"/>
        <v>0</v>
      </c>
      <c r="AP18" s="6">
        <f t="shared" si="15"/>
        <v>0</v>
      </c>
      <c r="AQ18" s="6">
        <f t="shared" si="16"/>
        <v>0</v>
      </c>
      <c r="AR18" s="6">
        <f t="shared" si="17"/>
        <v>0</v>
      </c>
      <c r="AS18" s="6">
        <f t="shared" si="18"/>
        <v>0</v>
      </c>
      <c r="AT18" s="6">
        <f t="shared" si="19"/>
        <v>0</v>
      </c>
      <c r="AU18" s="6">
        <f t="shared" si="20"/>
        <v>0</v>
      </c>
      <c r="AV18" s="6">
        <f t="shared" si="21"/>
        <v>0</v>
      </c>
      <c r="AW18" s="6">
        <f t="shared" si="22"/>
        <v>0</v>
      </c>
      <c r="AX18" s="6">
        <f t="shared" si="23"/>
        <v>0</v>
      </c>
      <c r="AY18" s="6">
        <f t="shared" si="24"/>
        <v>0</v>
      </c>
      <c r="AZ18" s="6">
        <f t="shared" si="25"/>
        <v>0</v>
      </c>
      <c r="BA18" s="6">
        <f t="shared" si="26"/>
        <v>0</v>
      </c>
      <c r="BB18" s="6">
        <f t="shared" si="27"/>
        <v>0</v>
      </c>
      <c r="BC18" s="6">
        <f t="shared" si="28"/>
        <v>0</v>
      </c>
      <c r="BD18" s="6">
        <f t="shared" si="29"/>
        <v>0</v>
      </c>
      <c r="BE18" s="6">
        <f t="shared" si="30"/>
        <v>0</v>
      </c>
      <c r="BF18" s="4"/>
      <c r="BG18" s="4">
        <f t="shared" si="31"/>
        <v>0</v>
      </c>
      <c r="BH18" s="6">
        <f t="shared" si="32"/>
        <v>0</v>
      </c>
      <c r="BI18" s="6">
        <f t="shared" si="33"/>
        <v>0</v>
      </c>
      <c r="BJ18" s="6">
        <f t="shared" si="34"/>
        <v>0</v>
      </c>
      <c r="BK18" s="6">
        <f t="shared" si="35"/>
        <v>0</v>
      </c>
      <c r="BL18" s="6">
        <f t="shared" si="36"/>
        <v>0</v>
      </c>
      <c r="BM18" s="6">
        <f t="shared" si="37"/>
        <v>0</v>
      </c>
      <c r="BN18" s="6">
        <f t="shared" si="38"/>
        <v>0</v>
      </c>
      <c r="BO18" s="6">
        <f t="shared" si="39"/>
        <v>0</v>
      </c>
      <c r="BP18" s="6">
        <f t="shared" si="40"/>
        <v>0</v>
      </c>
      <c r="BQ18" s="6">
        <f t="shared" si="41"/>
        <v>0</v>
      </c>
      <c r="BR18" s="6">
        <f t="shared" si="42"/>
        <v>0</v>
      </c>
      <c r="BS18" s="6">
        <f t="shared" si="43"/>
        <v>0</v>
      </c>
      <c r="BT18" s="6">
        <f t="shared" si="44"/>
        <v>0</v>
      </c>
      <c r="BU18" s="6">
        <f t="shared" si="45"/>
        <v>0</v>
      </c>
      <c r="BV18" s="6">
        <f t="shared" si="46"/>
        <v>0</v>
      </c>
      <c r="BW18" s="6">
        <f t="shared" si="47"/>
        <v>0</v>
      </c>
      <c r="BX18" s="4"/>
      <c r="BY18" s="4"/>
      <c r="BZ18" s="6">
        <f t="shared" si="48"/>
        <v>0</v>
      </c>
      <c r="CA18" s="6"/>
      <c r="CB18" s="6"/>
      <c r="CC18" s="6">
        <f t="shared" si="49"/>
        <v>0</v>
      </c>
      <c r="CD18" s="6"/>
      <c r="CE18" s="6"/>
      <c r="CF18" s="6">
        <f t="shared" si="50"/>
        <v>0</v>
      </c>
      <c r="CG18" s="4"/>
      <c r="CH18" s="6"/>
      <c r="CI18" s="6">
        <f t="shared" si="51"/>
        <v>0</v>
      </c>
      <c r="CJ18" s="4"/>
      <c r="CK18" s="6"/>
      <c r="CL18" s="6">
        <f t="shared" si="52"/>
        <v>0</v>
      </c>
      <c r="CM18" s="4"/>
      <c r="CN18" s="6">
        <f t="shared" si="53"/>
        <v>0</v>
      </c>
      <c r="CO18" s="4"/>
      <c r="CP18" s="4"/>
      <c r="CQ18" s="4" t="str">
        <f t="shared" si="54"/>
        <v/>
      </c>
      <c r="CR18" s="4" t="str">
        <f t="shared" si="55"/>
        <v/>
      </c>
      <c r="CS18" s="4" t="str">
        <f t="shared" si="56"/>
        <v xml:space="preserve">  billones de</v>
      </c>
      <c r="CT18" s="4" t="str">
        <f t="shared" si="57"/>
        <v/>
      </c>
      <c r="CU18" s="4" t="str">
        <f t="shared" si="58"/>
        <v/>
      </c>
      <c r="CV18" s="4" t="str">
        <f t="shared" si="59"/>
        <v xml:space="preserve">  mil</v>
      </c>
      <c r="CW18" s="4" t="str">
        <f t="shared" si="60"/>
        <v/>
      </c>
      <c r="CX18" s="4" t="str">
        <f t="shared" si="61"/>
        <v/>
      </c>
      <c r="CY18" s="4" t="str">
        <f t="shared" si="62"/>
        <v xml:space="preserve">  millones de</v>
      </c>
      <c r="CZ18" s="4" t="str">
        <f t="shared" si="63"/>
        <v/>
      </c>
      <c r="DA18" s="4" t="str">
        <f t="shared" si="64"/>
        <v/>
      </c>
      <c r="DB18" s="4" t="str">
        <f t="shared" si="65"/>
        <v xml:space="preserve">  mil</v>
      </c>
      <c r="DC18" s="4" t="str">
        <f t="shared" si="66"/>
        <v/>
      </c>
      <c r="DD18" s="4" t="str">
        <f t="shared" si="67"/>
        <v/>
      </c>
      <c r="DE18" s="4" t="str">
        <f t="shared" si="68"/>
        <v xml:space="preserve">  pesos</v>
      </c>
      <c r="DF18" s="4" t="str">
        <f t="shared" si="69"/>
        <v/>
      </c>
      <c r="DG18" s="4" t="str">
        <f t="shared" si="70"/>
        <v xml:space="preserve">  centavos</v>
      </c>
      <c r="DH18" s="4" t="str">
        <f t="shared" si="71"/>
        <v xml:space="preserve"> </v>
      </c>
      <c r="DI18" s="4" t="str">
        <f t="shared" si="72"/>
        <v/>
      </c>
      <c r="DJ18" s="4"/>
      <c r="DK18" s="4" t="str">
        <f t="shared" si="73"/>
        <v xml:space="preserve"> </v>
      </c>
      <c r="DL18" s="4" t="str">
        <f t="shared" si="74"/>
        <v/>
      </c>
      <c r="DM18" s="4"/>
      <c r="DN18" s="4" t="str">
        <f t="shared" si="75"/>
        <v xml:space="preserve"> </v>
      </c>
      <c r="DO18" s="4" t="str">
        <f t="shared" si="76"/>
        <v/>
      </c>
      <c r="DP18" s="4"/>
      <c r="DQ18" s="4" t="str">
        <f t="shared" si="77"/>
        <v xml:space="preserve"> </v>
      </c>
      <c r="DR18" s="4" t="str">
        <f t="shared" si="78"/>
        <v/>
      </c>
      <c r="DS18" s="4"/>
      <c r="DT18" s="4" t="str">
        <f t="shared" si="79"/>
        <v>cero</v>
      </c>
      <c r="DU18" s="4" t="str">
        <f t="shared" si="80"/>
        <v xml:space="preserve"> pesos</v>
      </c>
      <c r="DV18" s="4" t="str">
        <f t="shared" si="81"/>
        <v/>
      </c>
      <c r="DW18" s="4" t="str">
        <f t="shared" si="82"/>
        <v/>
      </c>
      <c r="DX18" s="4"/>
      <c r="DY18" s="4"/>
      <c r="DZ18" s="4"/>
      <c r="EA18" s="4" t="str">
        <f t="shared" si="83"/>
        <v xml:space="preserve"> </v>
      </c>
      <c r="EB18" s="4"/>
      <c r="EC18" s="4"/>
      <c r="ED18" s="4" t="str">
        <f t="shared" si="84"/>
        <v xml:space="preserve"> </v>
      </c>
      <c r="EE18" s="4"/>
      <c r="EF18" s="4"/>
      <c r="EG18" s="7" t="str">
        <f t="shared" si="85"/>
        <v xml:space="preserve"> </v>
      </c>
      <c r="EH18" s="4"/>
      <c r="EI18" s="4"/>
      <c r="EJ18" s="7" t="str">
        <f t="shared" si="86"/>
        <v xml:space="preserve"> </v>
      </c>
      <c r="EK18" s="4"/>
      <c r="EL18" s="4"/>
      <c r="EM18" s="7" t="str">
        <f t="shared" si="87"/>
        <v>cero pesos</v>
      </c>
      <c r="EN18" s="7"/>
      <c r="EO18" s="7" t="str">
        <f t="shared" si="88"/>
        <v/>
      </c>
      <c r="EP18" s="4"/>
      <c r="ER18">
        <v>13</v>
      </c>
      <c r="ES18" t="s">
        <v>343</v>
      </c>
    </row>
    <row r="19" spans="1:149" x14ac:dyDescent="0.2">
      <c r="A19" s="2">
        <v>0</v>
      </c>
      <c r="B19" s="3" t="str">
        <f t="shared" si="0"/>
        <v>cero pesos M/L</v>
      </c>
      <c r="C19" s="4"/>
      <c r="D19" s="5">
        <f t="shared" si="1"/>
        <v>0</v>
      </c>
      <c r="E19" s="4" t="str">
        <f t="shared" si="2"/>
        <v/>
      </c>
      <c r="F19" s="4" t="str">
        <f t="shared" si="3"/>
        <v xml:space="preserve"> pesos</v>
      </c>
      <c r="G19" s="4" t="str">
        <f t="shared" si="4"/>
        <v xml:space="preserve"> billones de</v>
      </c>
      <c r="H19" s="4"/>
      <c r="I19" s="4" t="str">
        <f t="shared" si="5"/>
        <v xml:space="preserve"> pesos</v>
      </c>
      <c r="J19" s="4" t="s">
        <v>327</v>
      </c>
      <c r="K19" s="4"/>
      <c r="L19" s="4" t="str">
        <f t="shared" si="6"/>
        <v xml:space="preserve"> pesos</v>
      </c>
      <c r="M19" s="4" t="str">
        <f t="shared" si="7"/>
        <v xml:space="preserve"> millones de</v>
      </c>
      <c r="N19" s="4"/>
      <c r="O19" s="4" t="str">
        <f t="shared" si="8"/>
        <v xml:space="preserve"> pesos</v>
      </c>
      <c r="P19" s="4" t="s">
        <v>327</v>
      </c>
      <c r="Q19" s="4"/>
      <c r="R19" s="4" t="str">
        <f t="shared" si="9"/>
        <v xml:space="preserve"> pesos</v>
      </c>
      <c r="S19" s="4" t="str">
        <f t="shared" si="10"/>
        <v xml:space="preserve"> pesos</v>
      </c>
      <c r="T19" s="4" t="str">
        <f t="shared" si="11"/>
        <v xml:space="preserve"> centavos</v>
      </c>
      <c r="U19" s="4" t="str">
        <f t="shared" si="12"/>
        <v xml:space="preserve"> centavos</v>
      </c>
      <c r="V19" s="4">
        <v>15</v>
      </c>
      <c r="W19" s="4">
        <v>14</v>
      </c>
      <c r="X19" s="4">
        <v>13</v>
      </c>
      <c r="Y19" s="4">
        <v>12</v>
      </c>
      <c r="Z19" s="4">
        <v>11</v>
      </c>
      <c r="AA19" s="4">
        <v>10</v>
      </c>
      <c r="AB19" s="4">
        <v>9</v>
      </c>
      <c r="AC19" s="4">
        <f t="shared" ref="AC19:AM19" si="103">AB19-1</f>
        <v>8</v>
      </c>
      <c r="AD19" s="4">
        <f t="shared" si="103"/>
        <v>7</v>
      </c>
      <c r="AE19" s="4">
        <f t="shared" si="103"/>
        <v>6</v>
      </c>
      <c r="AF19" s="4">
        <f t="shared" si="103"/>
        <v>5</v>
      </c>
      <c r="AG19" s="4">
        <f t="shared" si="103"/>
        <v>4</v>
      </c>
      <c r="AH19" s="4">
        <f t="shared" si="103"/>
        <v>3</v>
      </c>
      <c r="AI19" s="4">
        <f t="shared" si="103"/>
        <v>2</v>
      </c>
      <c r="AJ19" s="4">
        <f t="shared" si="103"/>
        <v>1</v>
      </c>
      <c r="AK19" s="4">
        <f t="shared" si="103"/>
        <v>0</v>
      </c>
      <c r="AL19" s="4">
        <f t="shared" si="103"/>
        <v>-1</v>
      </c>
      <c r="AM19" s="4">
        <f t="shared" si="103"/>
        <v>-2</v>
      </c>
      <c r="AN19" s="4"/>
      <c r="AO19" s="6">
        <f t="shared" si="14"/>
        <v>0</v>
      </c>
      <c r="AP19" s="6">
        <f t="shared" si="15"/>
        <v>0</v>
      </c>
      <c r="AQ19" s="6">
        <f t="shared" si="16"/>
        <v>0</v>
      </c>
      <c r="AR19" s="6">
        <f t="shared" si="17"/>
        <v>0</v>
      </c>
      <c r="AS19" s="6">
        <f t="shared" si="18"/>
        <v>0</v>
      </c>
      <c r="AT19" s="6">
        <f t="shared" si="19"/>
        <v>0</v>
      </c>
      <c r="AU19" s="6">
        <f t="shared" si="20"/>
        <v>0</v>
      </c>
      <c r="AV19" s="6">
        <f t="shared" si="21"/>
        <v>0</v>
      </c>
      <c r="AW19" s="6">
        <f t="shared" si="22"/>
        <v>0</v>
      </c>
      <c r="AX19" s="6">
        <f t="shared" si="23"/>
        <v>0</v>
      </c>
      <c r="AY19" s="6">
        <f t="shared" si="24"/>
        <v>0</v>
      </c>
      <c r="AZ19" s="6">
        <f t="shared" si="25"/>
        <v>0</v>
      </c>
      <c r="BA19" s="6">
        <f t="shared" si="26"/>
        <v>0</v>
      </c>
      <c r="BB19" s="6">
        <f t="shared" si="27"/>
        <v>0</v>
      </c>
      <c r="BC19" s="6">
        <f t="shared" si="28"/>
        <v>0</v>
      </c>
      <c r="BD19" s="6">
        <f t="shared" si="29"/>
        <v>0</v>
      </c>
      <c r="BE19" s="6">
        <f t="shared" si="30"/>
        <v>0</v>
      </c>
      <c r="BF19" s="4"/>
      <c r="BG19" s="4">
        <f t="shared" si="31"/>
        <v>0</v>
      </c>
      <c r="BH19" s="6">
        <f t="shared" si="32"/>
        <v>0</v>
      </c>
      <c r="BI19" s="6">
        <f t="shared" si="33"/>
        <v>0</v>
      </c>
      <c r="BJ19" s="6">
        <f t="shared" si="34"/>
        <v>0</v>
      </c>
      <c r="BK19" s="6">
        <f t="shared" si="35"/>
        <v>0</v>
      </c>
      <c r="BL19" s="6">
        <f t="shared" si="36"/>
        <v>0</v>
      </c>
      <c r="BM19" s="6">
        <f t="shared" si="37"/>
        <v>0</v>
      </c>
      <c r="BN19" s="6">
        <f t="shared" si="38"/>
        <v>0</v>
      </c>
      <c r="BO19" s="6">
        <f t="shared" si="39"/>
        <v>0</v>
      </c>
      <c r="BP19" s="6">
        <f t="shared" si="40"/>
        <v>0</v>
      </c>
      <c r="BQ19" s="6">
        <f t="shared" si="41"/>
        <v>0</v>
      </c>
      <c r="BR19" s="6">
        <f t="shared" si="42"/>
        <v>0</v>
      </c>
      <c r="BS19" s="6">
        <f t="shared" si="43"/>
        <v>0</v>
      </c>
      <c r="BT19" s="6">
        <f t="shared" si="44"/>
        <v>0</v>
      </c>
      <c r="BU19" s="6">
        <f t="shared" si="45"/>
        <v>0</v>
      </c>
      <c r="BV19" s="6">
        <f t="shared" si="46"/>
        <v>0</v>
      </c>
      <c r="BW19" s="6">
        <f t="shared" si="47"/>
        <v>0</v>
      </c>
      <c r="BX19" s="4"/>
      <c r="BY19" s="4"/>
      <c r="BZ19" s="6">
        <f t="shared" si="48"/>
        <v>0</v>
      </c>
      <c r="CA19" s="6"/>
      <c r="CB19" s="6"/>
      <c r="CC19" s="6">
        <f t="shared" si="49"/>
        <v>0</v>
      </c>
      <c r="CD19" s="6"/>
      <c r="CE19" s="6"/>
      <c r="CF19" s="6">
        <f t="shared" si="50"/>
        <v>0</v>
      </c>
      <c r="CG19" s="4"/>
      <c r="CH19" s="6"/>
      <c r="CI19" s="6">
        <f t="shared" si="51"/>
        <v>0</v>
      </c>
      <c r="CJ19" s="4"/>
      <c r="CK19" s="6"/>
      <c r="CL19" s="6">
        <f t="shared" si="52"/>
        <v>0</v>
      </c>
      <c r="CM19" s="4"/>
      <c r="CN19" s="6">
        <f t="shared" si="53"/>
        <v>0</v>
      </c>
      <c r="CO19" s="4"/>
      <c r="CP19" s="4"/>
      <c r="CQ19" s="4" t="str">
        <f t="shared" si="54"/>
        <v/>
      </c>
      <c r="CR19" s="4" t="str">
        <f t="shared" si="55"/>
        <v/>
      </c>
      <c r="CS19" s="4" t="str">
        <f t="shared" si="56"/>
        <v xml:space="preserve">  billones de</v>
      </c>
      <c r="CT19" s="4" t="str">
        <f t="shared" si="57"/>
        <v/>
      </c>
      <c r="CU19" s="4" t="str">
        <f t="shared" si="58"/>
        <v/>
      </c>
      <c r="CV19" s="4" t="str">
        <f t="shared" si="59"/>
        <v xml:space="preserve">  mil</v>
      </c>
      <c r="CW19" s="4" t="str">
        <f t="shared" si="60"/>
        <v/>
      </c>
      <c r="CX19" s="4" t="str">
        <f t="shared" si="61"/>
        <v/>
      </c>
      <c r="CY19" s="4" t="str">
        <f t="shared" si="62"/>
        <v xml:space="preserve">  millones de</v>
      </c>
      <c r="CZ19" s="4" t="str">
        <f t="shared" si="63"/>
        <v/>
      </c>
      <c r="DA19" s="4" t="str">
        <f t="shared" si="64"/>
        <v/>
      </c>
      <c r="DB19" s="4" t="str">
        <f t="shared" si="65"/>
        <v xml:space="preserve">  mil</v>
      </c>
      <c r="DC19" s="4" t="str">
        <f t="shared" si="66"/>
        <v/>
      </c>
      <c r="DD19" s="4" t="str">
        <f t="shared" si="67"/>
        <v/>
      </c>
      <c r="DE19" s="4" t="str">
        <f t="shared" si="68"/>
        <v xml:space="preserve">  pesos</v>
      </c>
      <c r="DF19" s="4" t="str">
        <f t="shared" si="69"/>
        <v/>
      </c>
      <c r="DG19" s="4" t="str">
        <f t="shared" si="70"/>
        <v xml:space="preserve">  centavos</v>
      </c>
      <c r="DH19" s="4" t="str">
        <f t="shared" si="71"/>
        <v xml:space="preserve"> </v>
      </c>
      <c r="DI19" s="4" t="str">
        <f t="shared" si="72"/>
        <v/>
      </c>
      <c r="DJ19" s="4"/>
      <c r="DK19" s="4" t="str">
        <f t="shared" si="73"/>
        <v xml:space="preserve"> </v>
      </c>
      <c r="DL19" s="4" t="str">
        <f t="shared" si="74"/>
        <v/>
      </c>
      <c r="DM19" s="4"/>
      <c r="DN19" s="4" t="str">
        <f t="shared" si="75"/>
        <v xml:space="preserve"> </v>
      </c>
      <c r="DO19" s="4" t="str">
        <f t="shared" si="76"/>
        <v/>
      </c>
      <c r="DP19" s="4"/>
      <c r="DQ19" s="4" t="str">
        <f t="shared" si="77"/>
        <v xml:space="preserve"> </v>
      </c>
      <c r="DR19" s="4" t="str">
        <f t="shared" si="78"/>
        <v/>
      </c>
      <c r="DS19" s="4"/>
      <c r="DT19" s="4" t="str">
        <f t="shared" si="79"/>
        <v>cero</v>
      </c>
      <c r="DU19" s="4" t="str">
        <f t="shared" si="80"/>
        <v xml:space="preserve"> pesos</v>
      </c>
      <c r="DV19" s="4" t="str">
        <f t="shared" si="81"/>
        <v/>
      </c>
      <c r="DW19" s="4" t="str">
        <f t="shared" si="82"/>
        <v/>
      </c>
      <c r="DX19" s="4"/>
      <c r="DY19" s="4"/>
      <c r="DZ19" s="4"/>
      <c r="EA19" s="4" t="str">
        <f t="shared" si="83"/>
        <v xml:space="preserve"> </v>
      </c>
      <c r="EB19" s="4"/>
      <c r="EC19" s="4"/>
      <c r="ED19" s="4" t="str">
        <f t="shared" si="84"/>
        <v xml:space="preserve"> </v>
      </c>
      <c r="EE19" s="4"/>
      <c r="EF19" s="4"/>
      <c r="EG19" s="7" t="str">
        <f t="shared" si="85"/>
        <v xml:space="preserve"> </v>
      </c>
      <c r="EH19" s="4"/>
      <c r="EI19" s="4"/>
      <c r="EJ19" s="7" t="str">
        <f t="shared" si="86"/>
        <v xml:space="preserve"> </v>
      </c>
      <c r="EK19" s="4"/>
      <c r="EL19" s="4"/>
      <c r="EM19" s="7" t="str">
        <f t="shared" si="87"/>
        <v>cero pesos</v>
      </c>
      <c r="EN19" s="7"/>
      <c r="EO19" s="7" t="str">
        <f t="shared" si="88"/>
        <v/>
      </c>
      <c r="EP19" s="4"/>
      <c r="ER19">
        <v>14</v>
      </c>
      <c r="ES19" t="s">
        <v>344</v>
      </c>
    </row>
    <row r="20" spans="1:149" x14ac:dyDescent="0.2">
      <c r="A20" s="2">
        <v>0</v>
      </c>
      <c r="B20" s="3" t="str">
        <f t="shared" si="0"/>
        <v>cero pesos M/L</v>
      </c>
      <c r="C20" s="4"/>
      <c r="D20" s="5">
        <f t="shared" si="1"/>
        <v>0</v>
      </c>
      <c r="E20" s="4" t="str">
        <f t="shared" si="2"/>
        <v/>
      </c>
      <c r="F20" s="4" t="str">
        <f t="shared" si="3"/>
        <v xml:space="preserve"> pesos</v>
      </c>
      <c r="G20" s="4" t="str">
        <f t="shared" si="4"/>
        <v xml:space="preserve"> billones de</v>
      </c>
      <c r="H20" s="4"/>
      <c r="I20" s="4" t="str">
        <f t="shared" si="5"/>
        <v xml:space="preserve"> pesos</v>
      </c>
      <c r="J20" s="4" t="s">
        <v>327</v>
      </c>
      <c r="K20" s="4"/>
      <c r="L20" s="4" t="str">
        <f t="shared" si="6"/>
        <v xml:space="preserve"> pesos</v>
      </c>
      <c r="M20" s="4" t="str">
        <f t="shared" si="7"/>
        <v xml:space="preserve"> millones de</v>
      </c>
      <c r="N20" s="4"/>
      <c r="O20" s="4" t="str">
        <f t="shared" si="8"/>
        <v xml:space="preserve"> pesos</v>
      </c>
      <c r="P20" s="4" t="s">
        <v>327</v>
      </c>
      <c r="Q20" s="4"/>
      <c r="R20" s="4" t="str">
        <f t="shared" si="9"/>
        <v xml:space="preserve"> pesos</v>
      </c>
      <c r="S20" s="4" t="str">
        <f t="shared" si="10"/>
        <v xml:space="preserve"> pesos</v>
      </c>
      <c r="T20" s="4" t="str">
        <f t="shared" si="11"/>
        <v xml:space="preserve"> centavos</v>
      </c>
      <c r="U20" s="4" t="str">
        <f t="shared" si="12"/>
        <v xml:space="preserve"> centavos</v>
      </c>
      <c r="V20" s="4">
        <v>15</v>
      </c>
      <c r="W20" s="4">
        <v>14</v>
      </c>
      <c r="X20" s="4">
        <v>13</v>
      </c>
      <c r="Y20" s="4">
        <v>12</v>
      </c>
      <c r="Z20" s="4">
        <v>11</v>
      </c>
      <c r="AA20" s="4">
        <v>10</v>
      </c>
      <c r="AB20" s="4">
        <v>9</v>
      </c>
      <c r="AC20" s="4">
        <f t="shared" ref="AC20:AM20" si="104">AB20-1</f>
        <v>8</v>
      </c>
      <c r="AD20" s="4">
        <f t="shared" si="104"/>
        <v>7</v>
      </c>
      <c r="AE20" s="4">
        <f t="shared" si="104"/>
        <v>6</v>
      </c>
      <c r="AF20" s="4">
        <f t="shared" si="104"/>
        <v>5</v>
      </c>
      <c r="AG20" s="4">
        <f t="shared" si="104"/>
        <v>4</v>
      </c>
      <c r="AH20" s="4">
        <f t="shared" si="104"/>
        <v>3</v>
      </c>
      <c r="AI20" s="4">
        <f t="shared" si="104"/>
        <v>2</v>
      </c>
      <c r="AJ20" s="4">
        <f t="shared" si="104"/>
        <v>1</v>
      </c>
      <c r="AK20" s="4">
        <f t="shared" si="104"/>
        <v>0</v>
      </c>
      <c r="AL20" s="4">
        <f t="shared" si="104"/>
        <v>-1</v>
      </c>
      <c r="AM20" s="4">
        <f t="shared" si="104"/>
        <v>-2</v>
      </c>
      <c r="AN20" s="4"/>
      <c r="AO20" s="6">
        <f t="shared" si="14"/>
        <v>0</v>
      </c>
      <c r="AP20" s="6">
        <f t="shared" si="15"/>
        <v>0</v>
      </c>
      <c r="AQ20" s="6">
        <f t="shared" si="16"/>
        <v>0</v>
      </c>
      <c r="AR20" s="6">
        <f t="shared" si="17"/>
        <v>0</v>
      </c>
      <c r="AS20" s="6">
        <f t="shared" si="18"/>
        <v>0</v>
      </c>
      <c r="AT20" s="6">
        <f t="shared" si="19"/>
        <v>0</v>
      </c>
      <c r="AU20" s="6">
        <f t="shared" si="20"/>
        <v>0</v>
      </c>
      <c r="AV20" s="6">
        <f t="shared" si="21"/>
        <v>0</v>
      </c>
      <c r="AW20" s="6">
        <f t="shared" si="22"/>
        <v>0</v>
      </c>
      <c r="AX20" s="6">
        <f t="shared" si="23"/>
        <v>0</v>
      </c>
      <c r="AY20" s="6">
        <f t="shared" si="24"/>
        <v>0</v>
      </c>
      <c r="AZ20" s="6">
        <f t="shared" si="25"/>
        <v>0</v>
      </c>
      <c r="BA20" s="6">
        <f t="shared" si="26"/>
        <v>0</v>
      </c>
      <c r="BB20" s="6">
        <f t="shared" si="27"/>
        <v>0</v>
      </c>
      <c r="BC20" s="6">
        <f t="shared" si="28"/>
        <v>0</v>
      </c>
      <c r="BD20" s="6">
        <f t="shared" si="29"/>
        <v>0</v>
      </c>
      <c r="BE20" s="6">
        <f t="shared" si="30"/>
        <v>0</v>
      </c>
      <c r="BF20" s="4"/>
      <c r="BG20" s="4">
        <f t="shared" si="31"/>
        <v>0</v>
      </c>
      <c r="BH20" s="6">
        <f t="shared" si="32"/>
        <v>0</v>
      </c>
      <c r="BI20" s="6">
        <f t="shared" si="33"/>
        <v>0</v>
      </c>
      <c r="BJ20" s="6">
        <f t="shared" si="34"/>
        <v>0</v>
      </c>
      <c r="BK20" s="6">
        <f t="shared" si="35"/>
        <v>0</v>
      </c>
      <c r="BL20" s="6">
        <f t="shared" si="36"/>
        <v>0</v>
      </c>
      <c r="BM20" s="6">
        <f t="shared" si="37"/>
        <v>0</v>
      </c>
      <c r="BN20" s="6">
        <f t="shared" si="38"/>
        <v>0</v>
      </c>
      <c r="BO20" s="6">
        <f t="shared" si="39"/>
        <v>0</v>
      </c>
      <c r="BP20" s="6">
        <f t="shared" si="40"/>
        <v>0</v>
      </c>
      <c r="BQ20" s="6">
        <f t="shared" si="41"/>
        <v>0</v>
      </c>
      <c r="BR20" s="6">
        <f t="shared" si="42"/>
        <v>0</v>
      </c>
      <c r="BS20" s="6">
        <f t="shared" si="43"/>
        <v>0</v>
      </c>
      <c r="BT20" s="6">
        <f t="shared" si="44"/>
        <v>0</v>
      </c>
      <c r="BU20" s="6">
        <f t="shared" si="45"/>
        <v>0</v>
      </c>
      <c r="BV20" s="6">
        <f t="shared" si="46"/>
        <v>0</v>
      </c>
      <c r="BW20" s="6">
        <f t="shared" si="47"/>
        <v>0</v>
      </c>
      <c r="BX20" s="4"/>
      <c r="BY20" s="4"/>
      <c r="BZ20" s="6">
        <f t="shared" si="48"/>
        <v>0</v>
      </c>
      <c r="CA20" s="6"/>
      <c r="CB20" s="6"/>
      <c r="CC20" s="6">
        <f t="shared" si="49"/>
        <v>0</v>
      </c>
      <c r="CD20" s="6"/>
      <c r="CE20" s="6"/>
      <c r="CF20" s="6">
        <f t="shared" si="50"/>
        <v>0</v>
      </c>
      <c r="CG20" s="4"/>
      <c r="CH20" s="6"/>
      <c r="CI20" s="6">
        <f t="shared" si="51"/>
        <v>0</v>
      </c>
      <c r="CJ20" s="4"/>
      <c r="CK20" s="6"/>
      <c r="CL20" s="6">
        <f t="shared" si="52"/>
        <v>0</v>
      </c>
      <c r="CM20" s="4"/>
      <c r="CN20" s="6">
        <f t="shared" si="53"/>
        <v>0</v>
      </c>
      <c r="CO20" s="4"/>
      <c r="CP20" s="4"/>
      <c r="CQ20" s="4" t="str">
        <f t="shared" si="54"/>
        <v/>
      </c>
      <c r="CR20" s="4" t="str">
        <f t="shared" si="55"/>
        <v/>
      </c>
      <c r="CS20" s="4" t="str">
        <f t="shared" si="56"/>
        <v xml:space="preserve">  billones de</v>
      </c>
      <c r="CT20" s="4" t="str">
        <f t="shared" si="57"/>
        <v/>
      </c>
      <c r="CU20" s="4" t="str">
        <f t="shared" si="58"/>
        <v/>
      </c>
      <c r="CV20" s="4" t="str">
        <f t="shared" si="59"/>
        <v xml:space="preserve">  mil</v>
      </c>
      <c r="CW20" s="4" t="str">
        <f t="shared" si="60"/>
        <v/>
      </c>
      <c r="CX20" s="4" t="str">
        <f t="shared" si="61"/>
        <v/>
      </c>
      <c r="CY20" s="4" t="str">
        <f t="shared" si="62"/>
        <v xml:space="preserve">  millones de</v>
      </c>
      <c r="CZ20" s="4" t="str">
        <f t="shared" si="63"/>
        <v/>
      </c>
      <c r="DA20" s="4" t="str">
        <f t="shared" si="64"/>
        <v/>
      </c>
      <c r="DB20" s="4" t="str">
        <f t="shared" si="65"/>
        <v xml:space="preserve">  mil</v>
      </c>
      <c r="DC20" s="4" t="str">
        <f t="shared" si="66"/>
        <v/>
      </c>
      <c r="DD20" s="4" t="str">
        <f t="shared" si="67"/>
        <v/>
      </c>
      <c r="DE20" s="4" t="str">
        <f t="shared" si="68"/>
        <v xml:space="preserve">  pesos</v>
      </c>
      <c r="DF20" s="4" t="str">
        <f t="shared" si="69"/>
        <v/>
      </c>
      <c r="DG20" s="4" t="str">
        <f t="shared" si="70"/>
        <v xml:space="preserve">  centavos</v>
      </c>
      <c r="DH20" s="4" t="str">
        <f t="shared" si="71"/>
        <v xml:space="preserve"> </v>
      </c>
      <c r="DI20" s="4" t="str">
        <f t="shared" si="72"/>
        <v/>
      </c>
      <c r="DJ20" s="4"/>
      <c r="DK20" s="4" t="str">
        <f t="shared" si="73"/>
        <v xml:space="preserve"> </v>
      </c>
      <c r="DL20" s="4" t="str">
        <f t="shared" si="74"/>
        <v/>
      </c>
      <c r="DM20" s="4"/>
      <c r="DN20" s="4" t="str">
        <f t="shared" si="75"/>
        <v xml:space="preserve"> </v>
      </c>
      <c r="DO20" s="4" t="str">
        <f t="shared" si="76"/>
        <v/>
      </c>
      <c r="DP20" s="4"/>
      <c r="DQ20" s="4" t="str">
        <f t="shared" si="77"/>
        <v xml:space="preserve"> </v>
      </c>
      <c r="DR20" s="4" t="str">
        <f t="shared" si="78"/>
        <v/>
      </c>
      <c r="DS20" s="4"/>
      <c r="DT20" s="4" t="str">
        <f t="shared" si="79"/>
        <v>cero</v>
      </c>
      <c r="DU20" s="4" t="str">
        <f t="shared" si="80"/>
        <v xml:space="preserve"> pesos</v>
      </c>
      <c r="DV20" s="4" t="str">
        <f t="shared" si="81"/>
        <v/>
      </c>
      <c r="DW20" s="4" t="str">
        <f t="shared" si="82"/>
        <v/>
      </c>
      <c r="DX20" s="4"/>
      <c r="DY20" s="4"/>
      <c r="DZ20" s="4"/>
      <c r="EA20" s="4" t="str">
        <f t="shared" si="83"/>
        <v xml:space="preserve"> </v>
      </c>
      <c r="EB20" s="4"/>
      <c r="EC20" s="4"/>
      <c r="ED20" s="4" t="str">
        <f t="shared" si="84"/>
        <v xml:space="preserve"> </v>
      </c>
      <c r="EE20" s="4"/>
      <c r="EF20" s="4"/>
      <c r="EG20" s="7" t="str">
        <f t="shared" si="85"/>
        <v xml:space="preserve"> </v>
      </c>
      <c r="EH20" s="4"/>
      <c r="EI20" s="4"/>
      <c r="EJ20" s="7" t="str">
        <f t="shared" si="86"/>
        <v xml:space="preserve"> </v>
      </c>
      <c r="EK20" s="4"/>
      <c r="EL20" s="4"/>
      <c r="EM20" s="7" t="str">
        <f t="shared" si="87"/>
        <v>cero pesos</v>
      </c>
      <c r="EN20" s="7"/>
      <c r="EO20" s="7" t="str">
        <f t="shared" si="88"/>
        <v/>
      </c>
      <c r="EP20" s="4"/>
      <c r="ER20">
        <v>15</v>
      </c>
      <c r="ES20" t="s">
        <v>345</v>
      </c>
    </row>
    <row r="21" spans="1:149" x14ac:dyDescent="0.2">
      <c r="A21" s="2">
        <v>0</v>
      </c>
      <c r="B21" s="3" t="str">
        <f t="shared" si="0"/>
        <v>cero pesos M/L</v>
      </c>
      <c r="C21" s="4"/>
      <c r="D21" s="5">
        <f t="shared" si="1"/>
        <v>0</v>
      </c>
      <c r="E21" s="4" t="str">
        <f t="shared" si="2"/>
        <v/>
      </c>
      <c r="F21" s="4" t="str">
        <f t="shared" si="3"/>
        <v xml:space="preserve"> pesos</v>
      </c>
      <c r="G21" s="4" t="str">
        <f t="shared" si="4"/>
        <v xml:space="preserve"> billones de</v>
      </c>
      <c r="H21" s="4"/>
      <c r="I21" s="4" t="str">
        <f t="shared" si="5"/>
        <v xml:space="preserve"> pesos</v>
      </c>
      <c r="J21" s="4" t="s">
        <v>327</v>
      </c>
      <c r="K21" s="4"/>
      <c r="L21" s="4" t="str">
        <f t="shared" si="6"/>
        <v xml:space="preserve"> pesos</v>
      </c>
      <c r="M21" s="4" t="str">
        <f t="shared" si="7"/>
        <v xml:space="preserve"> millones de</v>
      </c>
      <c r="N21" s="4"/>
      <c r="O21" s="4" t="str">
        <f t="shared" si="8"/>
        <v xml:space="preserve"> pesos</v>
      </c>
      <c r="P21" s="4" t="s">
        <v>327</v>
      </c>
      <c r="Q21" s="4"/>
      <c r="R21" s="4" t="str">
        <f t="shared" si="9"/>
        <v xml:space="preserve"> pesos</v>
      </c>
      <c r="S21" s="4" t="str">
        <f t="shared" si="10"/>
        <v xml:space="preserve"> pesos</v>
      </c>
      <c r="T21" s="4" t="str">
        <f t="shared" si="11"/>
        <v xml:space="preserve"> centavos</v>
      </c>
      <c r="U21" s="4" t="str">
        <f t="shared" si="12"/>
        <v xml:space="preserve"> centavos</v>
      </c>
      <c r="V21" s="4">
        <v>15</v>
      </c>
      <c r="W21" s="4">
        <v>14</v>
      </c>
      <c r="X21" s="4">
        <v>13</v>
      </c>
      <c r="Y21" s="4">
        <v>12</v>
      </c>
      <c r="Z21" s="4">
        <v>11</v>
      </c>
      <c r="AA21" s="4">
        <v>10</v>
      </c>
      <c r="AB21" s="4">
        <v>9</v>
      </c>
      <c r="AC21" s="4">
        <f t="shared" ref="AC21:AM21" si="105">AB21-1</f>
        <v>8</v>
      </c>
      <c r="AD21" s="4">
        <f t="shared" si="105"/>
        <v>7</v>
      </c>
      <c r="AE21" s="4">
        <f t="shared" si="105"/>
        <v>6</v>
      </c>
      <c r="AF21" s="4">
        <f t="shared" si="105"/>
        <v>5</v>
      </c>
      <c r="AG21" s="4">
        <f t="shared" si="105"/>
        <v>4</v>
      </c>
      <c r="AH21" s="4">
        <f t="shared" si="105"/>
        <v>3</v>
      </c>
      <c r="AI21" s="4">
        <f t="shared" si="105"/>
        <v>2</v>
      </c>
      <c r="AJ21" s="4">
        <f t="shared" si="105"/>
        <v>1</v>
      </c>
      <c r="AK21" s="4">
        <f t="shared" si="105"/>
        <v>0</v>
      </c>
      <c r="AL21" s="4">
        <f t="shared" si="105"/>
        <v>-1</v>
      </c>
      <c r="AM21" s="4">
        <f t="shared" si="105"/>
        <v>-2</v>
      </c>
      <c r="AN21" s="4"/>
      <c r="AO21" s="6">
        <f t="shared" si="14"/>
        <v>0</v>
      </c>
      <c r="AP21" s="6">
        <f t="shared" si="15"/>
        <v>0</v>
      </c>
      <c r="AQ21" s="6">
        <f t="shared" si="16"/>
        <v>0</v>
      </c>
      <c r="AR21" s="6">
        <f t="shared" si="17"/>
        <v>0</v>
      </c>
      <c r="AS21" s="6">
        <f t="shared" si="18"/>
        <v>0</v>
      </c>
      <c r="AT21" s="6">
        <f t="shared" si="19"/>
        <v>0</v>
      </c>
      <c r="AU21" s="6">
        <f t="shared" si="20"/>
        <v>0</v>
      </c>
      <c r="AV21" s="6">
        <f t="shared" si="21"/>
        <v>0</v>
      </c>
      <c r="AW21" s="6">
        <f t="shared" si="22"/>
        <v>0</v>
      </c>
      <c r="AX21" s="6">
        <f t="shared" si="23"/>
        <v>0</v>
      </c>
      <c r="AY21" s="6">
        <f t="shared" si="24"/>
        <v>0</v>
      </c>
      <c r="AZ21" s="6">
        <f t="shared" si="25"/>
        <v>0</v>
      </c>
      <c r="BA21" s="6">
        <f t="shared" si="26"/>
        <v>0</v>
      </c>
      <c r="BB21" s="6">
        <f t="shared" si="27"/>
        <v>0</v>
      </c>
      <c r="BC21" s="6">
        <f t="shared" si="28"/>
        <v>0</v>
      </c>
      <c r="BD21" s="6">
        <f t="shared" si="29"/>
        <v>0</v>
      </c>
      <c r="BE21" s="6">
        <f t="shared" si="30"/>
        <v>0</v>
      </c>
      <c r="BF21" s="4"/>
      <c r="BG21" s="4">
        <f t="shared" si="31"/>
        <v>0</v>
      </c>
      <c r="BH21" s="6">
        <f t="shared" si="32"/>
        <v>0</v>
      </c>
      <c r="BI21" s="6">
        <f t="shared" si="33"/>
        <v>0</v>
      </c>
      <c r="BJ21" s="6">
        <f t="shared" si="34"/>
        <v>0</v>
      </c>
      <c r="BK21" s="6">
        <f t="shared" si="35"/>
        <v>0</v>
      </c>
      <c r="BL21" s="6">
        <f t="shared" si="36"/>
        <v>0</v>
      </c>
      <c r="BM21" s="6">
        <f t="shared" si="37"/>
        <v>0</v>
      </c>
      <c r="BN21" s="6">
        <f t="shared" si="38"/>
        <v>0</v>
      </c>
      <c r="BO21" s="6">
        <f t="shared" si="39"/>
        <v>0</v>
      </c>
      <c r="BP21" s="6">
        <f t="shared" si="40"/>
        <v>0</v>
      </c>
      <c r="BQ21" s="6">
        <f t="shared" si="41"/>
        <v>0</v>
      </c>
      <c r="BR21" s="6">
        <f t="shared" si="42"/>
        <v>0</v>
      </c>
      <c r="BS21" s="6">
        <f t="shared" si="43"/>
        <v>0</v>
      </c>
      <c r="BT21" s="6">
        <f t="shared" si="44"/>
        <v>0</v>
      </c>
      <c r="BU21" s="6">
        <f t="shared" si="45"/>
        <v>0</v>
      </c>
      <c r="BV21" s="6">
        <f t="shared" si="46"/>
        <v>0</v>
      </c>
      <c r="BW21" s="6">
        <f t="shared" si="47"/>
        <v>0</v>
      </c>
      <c r="BX21" s="4"/>
      <c r="BY21" s="4"/>
      <c r="BZ21" s="6">
        <f t="shared" si="48"/>
        <v>0</v>
      </c>
      <c r="CA21" s="6"/>
      <c r="CB21" s="6"/>
      <c r="CC21" s="6">
        <f t="shared" si="49"/>
        <v>0</v>
      </c>
      <c r="CD21" s="6"/>
      <c r="CE21" s="6"/>
      <c r="CF21" s="6">
        <f t="shared" si="50"/>
        <v>0</v>
      </c>
      <c r="CG21" s="4"/>
      <c r="CH21" s="6"/>
      <c r="CI21" s="6">
        <f t="shared" si="51"/>
        <v>0</v>
      </c>
      <c r="CJ21" s="4"/>
      <c r="CK21" s="6"/>
      <c r="CL21" s="6">
        <f t="shared" si="52"/>
        <v>0</v>
      </c>
      <c r="CM21" s="4"/>
      <c r="CN21" s="6">
        <f t="shared" si="53"/>
        <v>0</v>
      </c>
      <c r="CO21" s="4"/>
      <c r="CP21" s="4"/>
      <c r="CQ21" s="4" t="str">
        <f t="shared" si="54"/>
        <v/>
      </c>
      <c r="CR21" s="4" t="str">
        <f t="shared" si="55"/>
        <v/>
      </c>
      <c r="CS21" s="4" t="str">
        <f t="shared" si="56"/>
        <v xml:space="preserve">  billones de</v>
      </c>
      <c r="CT21" s="4" t="str">
        <f t="shared" si="57"/>
        <v/>
      </c>
      <c r="CU21" s="4" t="str">
        <f t="shared" si="58"/>
        <v/>
      </c>
      <c r="CV21" s="4" t="str">
        <f t="shared" si="59"/>
        <v xml:space="preserve">  mil</v>
      </c>
      <c r="CW21" s="4" t="str">
        <f t="shared" si="60"/>
        <v/>
      </c>
      <c r="CX21" s="4" t="str">
        <f t="shared" si="61"/>
        <v/>
      </c>
      <c r="CY21" s="4" t="str">
        <f t="shared" si="62"/>
        <v xml:space="preserve">  millones de</v>
      </c>
      <c r="CZ21" s="4" t="str">
        <f t="shared" si="63"/>
        <v/>
      </c>
      <c r="DA21" s="4" t="str">
        <f t="shared" si="64"/>
        <v/>
      </c>
      <c r="DB21" s="4" t="str">
        <f t="shared" si="65"/>
        <v xml:space="preserve">  mil</v>
      </c>
      <c r="DC21" s="4" t="str">
        <f t="shared" si="66"/>
        <v/>
      </c>
      <c r="DD21" s="4" t="str">
        <f t="shared" si="67"/>
        <v/>
      </c>
      <c r="DE21" s="4" t="str">
        <f t="shared" si="68"/>
        <v xml:space="preserve">  pesos</v>
      </c>
      <c r="DF21" s="4" t="str">
        <f t="shared" si="69"/>
        <v/>
      </c>
      <c r="DG21" s="4" t="str">
        <f t="shared" si="70"/>
        <v xml:space="preserve">  centavos</v>
      </c>
      <c r="DH21" s="4" t="str">
        <f t="shared" si="71"/>
        <v xml:space="preserve"> </v>
      </c>
      <c r="DI21" s="4" t="str">
        <f t="shared" si="72"/>
        <v/>
      </c>
      <c r="DJ21" s="4"/>
      <c r="DK21" s="4" t="str">
        <f t="shared" si="73"/>
        <v xml:space="preserve"> </v>
      </c>
      <c r="DL21" s="4" t="str">
        <f t="shared" si="74"/>
        <v/>
      </c>
      <c r="DM21" s="4"/>
      <c r="DN21" s="4" t="str">
        <f t="shared" si="75"/>
        <v xml:space="preserve"> </v>
      </c>
      <c r="DO21" s="4" t="str">
        <f t="shared" si="76"/>
        <v/>
      </c>
      <c r="DP21" s="4"/>
      <c r="DQ21" s="4" t="str">
        <f t="shared" si="77"/>
        <v xml:space="preserve"> </v>
      </c>
      <c r="DR21" s="4" t="str">
        <f t="shared" si="78"/>
        <v/>
      </c>
      <c r="DS21" s="4"/>
      <c r="DT21" s="4" t="str">
        <f t="shared" si="79"/>
        <v>cero</v>
      </c>
      <c r="DU21" s="4" t="str">
        <f t="shared" si="80"/>
        <v xml:space="preserve"> pesos</v>
      </c>
      <c r="DV21" s="4" t="str">
        <f t="shared" si="81"/>
        <v/>
      </c>
      <c r="DW21" s="4" t="str">
        <f t="shared" si="82"/>
        <v/>
      </c>
      <c r="DX21" s="4"/>
      <c r="DY21" s="4"/>
      <c r="DZ21" s="4"/>
      <c r="EA21" s="4" t="str">
        <f t="shared" si="83"/>
        <v xml:space="preserve"> </v>
      </c>
      <c r="EB21" s="4"/>
      <c r="EC21" s="4"/>
      <c r="ED21" s="4" t="str">
        <f t="shared" si="84"/>
        <v xml:space="preserve"> </v>
      </c>
      <c r="EE21" s="4"/>
      <c r="EF21" s="4"/>
      <c r="EG21" s="7" t="str">
        <f t="shared" si="85"/>
        <v xml:space="preserve"> </v>
      </c>
      <c r="EH21" s="4"/>
      <c r="EI21" s="4"/>
      <c r="EJ21" s="7" t="str">
        <f t="shared" si="86"/>
        <v xml:space="preserve"> </v>
      </c>
      <c r="EK21" s="4"/>
      <c r="EL21" s="4"/>
      <c r="EM21" s="7" t="str">
        <f t="shared" si="87"/>
        <v>cero pesos</v>
      </c>
      <c r="EN21" s="7"/>
      <c r="EO21" s="7" t="str">
        <f t="shared" si="88"/>
        <v/>
      </c>
      <c r="EP21" s="4"/>
      <c r="ER21">
        <v>16</v>
      </c>
      <c r="ES21" t="s">
        <v>346</v>
      </c>
    </row>
    <row r="22" spans="1:149" x14ac:dyDescent="0.2">
      <c r="A22" s="2">
        <v>0</v>
      </c>
      <c r="B22" s="3" t="str">
        <f t="shared" si="0"/>
        <v>cero pesos M/L</v>
      </c>
      <c r="C22" s="4"/>
      <c r="D22" s="5">
        <f t="shared" si="1"/>
        <v>0</v>
      </c>
      <c r="E22" s="4" t="str">
        <f t="shared" si="2"/>
        <v/>
      </c>
      <c r="F22" s="4" t="str">
        <f t="shared" si="3"/>
        <v xml:space="preserve"> pesos</v>
      </c>
      <c r="G22" s="4" t="str">
        <f t="shared" si="4"/>
        <v xml:space="preserve"> billones de</v>
      </c>
      <c r="H22" s="4"/>
      <c r="I22" s="4" t="str">
        <f t="shared" si="5"/>
        <v xml:space="preserve"> pesos</v>
      </c>
      <c r="J22" s="4" t="s">
        <v>327</v>
      </c>
      <c r="K22" s="4"/>
      <c r="L22" s="4" t="str">
        <f t="shared" si="6"/>
        <v xml:space="preserve"> pesos</v>
      </c>
      <c r="M22" s="4" t="str">
        <f t="shared" si="7"/>
        <v xml:space="preserve"> millones de</v>
      </c>
      <c r="N22" s="4"/>
      <c r="O22" s="4" t="str">
        <f t="shared" si="8"/>
        <v xml:space="preserve"> pesos</v>
      </c>
      <c r="P22" s="4" t="s">
        <v>327</v>
      </c>
      <c r="Q22" s="4"/>
      <c r="R22" s="4" t="str">
        <f t="shared" si="9"/>
        <v xml:space="preserve"> pesos</v>
      </c>
      <c r="S22" s="4" t="str">
        <f t="shared" si="10"/>
        <v xml:space="preserve"> pesos</v>
      </c>
      <c r="T22" s="4" t="str">
        <f t="shared" si="11"/>
        <v xml:space="preserve"> centavos</v>
      </c>
      <c r="U22" s="4" t="str">
        <f t="shared" si="12"/>
        <v xml:space="preserve"> centavos</v>
      </c>
      <c r="V22" s="4">
        <v>15</v>
      </c>
      <c r="W22" s="4">
        <v>14</v>
      </c>
      <c r="X22" s="4">
        <v>13</v>
      </c>
      <c r="Y22" s="4">
        <v>12</v>
      </c>
      <c r="Z22" s="4">
        <v>11</v>
      </c>
      <c r="AA22" s="4">
        <v>10</v>
      </c>
      <c r="AB22" s="4">
        <v>9</v>
      </c>
      <c r="AC22" s="4">
        <f t="shared" ref="AC22:AM22" si="106">AB22-1</f>
        <v>8</v>
      </c>
      <c r="AD22" s="4">
        <f t="shared" si="106"/>
        <v>7</v>
      </c>
      <c r="AE22" s="4">
        <f t="shared" si="106"/>
        <v>6</v>
      </c>
      <c r="AF22" s="4">
        <f t="shared" si="106"/>
        <v>5</v>
      </c>
      <c r="AG22" s="4">
        <f t="shared" si="106"/>
        <v>4</v>
      </c>
      <c r="AH22" s="4">
        <f t="shared" si="106"/>
        <v>3</v>
      </c>
      <c r="AI22" s="4">
        <f t="shared" si="106"/>
        <v>2</v>
      </c>
      <c r="AJ22" s="4">
        <f t="shared" si="106"/>
        <v>1</v>
      </c>
      <c r="AK22" s="4">
        <f t="shared" si="106"/>
        <v>0</v>
      </c>
      <c r="AL22" s="4">
        <f t="shared" si="106"/>
        <v>-1</v>
      </c>
      <c r="AM22" s="4">
        <f t="shared" si="106"/>
        <v>-2</v>
      </c>
      <c r="AN22" s="4"/>
      <c r="AO22" s="6">
        <f t="shared" si="14"/>
        <v>0</v>
      </c>
      <c r="AP22" s="6">
        <f t="shared" si="15"/>
        <v>0</v>
      </c>
      <c r="AQ22" s="6">
        <f t="shared" si="16"/>
        <v>0</v>
      </c>
      <c r="AR22" s="6">
        <f t="shared" si="17"/>
        <v>0</v>
      </c>
      <c r="AS22" s="6">
        <f t="shared" si="18"/>
        <v>0</v>
      </c>
      <c r="AT22" s="6">
        <f t="shared" si="19"/>
        <v>0</v>
      </c>
      <c r="AU22" s="6">
        <f t="shared" si="20"/>
        <v>0</v>
      </c>
      <c r="AV22" s="6">
        <f t="shared" si="21"/>
        <v>0</v>
      </c>
      <c r="AW22" s="6">
        <f t="shared" si="22"/>
        <v>0</v>
      </c>
      <c r="AX22" s="6">
        <f t="shared" si="23"/>
        <v>0</v>
      </c>
      <c r="AY22" s="6">
        <f t="shared" si="24"/>
        <v>0</v>
      </c>
      <c r="AZ22" s="6">
        <f t="shared" si="25"/>
        <v>0</v>
      </c>
      <c r="BA22" s="6">
        <f t="shared" si="26"/>
        <v>0</v>
      </c>
      <c r="BB22" s="6">
        <f t="shared" si="27"/>
        <v>0</v>
      </c>
      <c r="BC22" s="6">
        <f t="shared" si="28"/>
        <v>0</v>
      </c>
      <c r="BD22" s="6">
        <f t="shared" si="29"/>
        <v>0</v>
      </c>
      <c r="BE22" s="6">
        <f t="shared" si="30"/>
        <v>0</v>
      </c>
      <c r="BF22" s="4"/>
      <c r="BG22" s="4">
        <f t="shared" si="31"/>
        <v>0</v>
      </c>
      <c r="BH22" s="6">
        <f t="shared" si="32"/>
        <v>0</v>
      </c>
      <c r="BI22" s="6">
        <f t="shared" si="33"/>
        <v>0</v>
      </c>
      <c r="BJ22" s="6">
        <f t="shared" si="34"/>
        <v>0</v>
      </c>
      <c r="BK22" s="6">
        <f t="shared" si="35"/>
        <v>0</v>
      </c>
      <c r="BL22" s="6">
        <f t="shared" si="36"/>
        <v>0</v>
      </c>
      <c r="BM22" s="6">
        <f t="shared" si="37"/>
        <v>0</v>
      </c>
      <c r="BN22" s="6">
        <f t="shared" si="38"/>
        <v>0</v>
      </c>
      <c r="BO22" s="6">
        <f t="shared" si="39"/>
        <v>0</v>
      </c>
      <c r="BP22" s="6">
        <f t="shared" si="40"/>
        <v>0</v>
      </c>
      <c r="BQ22" s="6">
        <f t="shared" si="41"/>
        <v>0</v>
      </c>
      <c r="BR22" s="6">
        <f t="shared" si="42"/>
        <v>0</v>
      </c>
      <c r="BS22" s="6">
        <f t="shared" si="43"/>
        <v>0</v>
      </c>
      <c r="BT22" s="6">
        <f t="shared" si="44"/>
        <v>0</v>
      </c>
      <c r="BU22" s="6">
        <f t="shared" si="45"/>
        <v>0</v>
      </c>
      <c r="BV22" s="6">
        <f t="shared" si="46"/>
        <v>0</v>
      </c>
      <c r="BW22" s="6">
        <f t="shared" si="47"/>
        <v>0</v>
      </c>
      <c r="BX22" s="4"/>
      <c r="BY22" s="4"/>
      <c r="BZ22" s="6">
        <f t="shared" si="48"/>
        <v>0</v>
      </c>
      <c r="CA22" s="6"/>
      <c r="CB22" s="6"/>
      <c r="CC22" s="6">
        <f t="shared" si="49"/>
        <v>0</v>
      </c>
      <c r="CD22" s="6"/>
      <c r="CE22" s="6"/>
      <c r="CF22" s="6">
        <f t="shared" si="50"/>
        <v>0</v>
      </c>
      <c r="CG22" s="4"/>
      <c r="CH22" s="6"/>
      <c r="CI22" s="6">
        <f t="shared" si="51"/>
        <v>0</v>
      </c>
      <c r="CJ22" s="4"/>
      <c r="CK22" s="6"/>
      <c r="CL22" s="6">
        <f t="shared" si="52"/>
        <v>0</v>
      </c>
      <c r="CM22" s="4"/>
      <c r="CN22" s="6">
        <f t="shared" si="53"/>
        <v>0</v>
      </c>
      <c r="CO22" s="4"/>
      <c r="CP22" s="4"/>
      <c r="CQ22" s="4" t="str">
        <f t="shared" si="54"/>
        <v/>
      </c>
      <c r="CR22" s="4" t="str">
        <f t="shared" si="55"/>
        <v/>
      </c>
      <c r="CS22" s="4" t="str">
        <f t="shared" si="56"/>
        <v xml:space="preserve">  billones de</v>
      </c>
      <c r="CT22" s="4" t="str">
        <f t="shared" si="57"/>
        <v/>
      </c>
      <c r="CU22" s="4" t="str">
        <f t="shared" si="58"/>
        <v/>
      </c>
      <c r="CV22" s="4" t="str">
        <f t="shared" si="59"/>
        <v xml:space="preserve">  mil</v>
      </c>
      <c r="CW22" s="4" t="str">
        <f t="shared" si="60"/>
        <v/>
      </c>
      <c r="CX22" s="4" t="str">
        <f t="shared" si="61"/>
        <v/>
      </c>
      <c r="CY22" s="4" t="str">
        <f t="shared" si="62"/>
        <v xml:space="preserve">  millones de</v>
      </c>
      <c r="CZ22" s="4" t="str">
        <f t="shared" si="63"/>
        <v/>
      </c>
      <c r="DA22" s="4" t="str">
        <f t="shared" si="64"/>
        <v/>
      </c>
      <c r="DB22" s="4" t="str">
        <f t="shared" si="65"/>
        <v xml:space="preserve">  mil</v>
      </c>
      <c r="DC22" s="4" t="str">
        <f t="shared" si="66"/>
        <v/>
      </c>
      <c r="DD22" s="4" t="str">
        <f t="shared" si="67"/>
        <v/>
      </c>
      <c r="DE22" s="4" t="str">
        <f t="shared" si="68"/>
        <v xml:space="preserve">  pesos</v>
      </c>
      <c r="DF22" s="4" t="str">
        <f t="shared" si="69"/>
        <v/>
      </c>
      <c r="DG22" s="4" t="str">
        <f t="shared" si="70"/>
        <v xml:space="preserve">  centavos</v>
      </c>
      <c r="DH22" s="4" t="str">
        <f t="shared" si="71"/>
        <v xml:space="preserve"> </v>
      </c>
      <c r="DI22" s="4" t="str">
        <f t="shared" si="72"/>
        <v/>
      </c>
      <c r="DJ22" s="4"/>
      <c r="DK22" s="4" t="str">
        <f t="shared" si="73"/>
        <v xml:space="preserve"> </v>
      </c>
      <c r="DL22" s="4" t="str">
        <f t="shared" si="74"/>
        <v/>
      </c>
      <c r="DM22" s="4"/>
      <c r="DN22" s="4" t="str">
        <f t="shared" si="75"/>
        <v xml:space="preserve"> </v>
      </c>
      <c r="DO22" s="4" t="str">
        <f t="shared" si="76"/>
        <v/>
      </c>
      <c r="DP22" s="4"/>
      <c r="DQ22" s="4" t="str">
        <f t="shared" si="77"/>
        <v xml:space="preserve"> </v>
      </c>
      <c r="DR22" s="4" t="str">
        <f t="shared" si="78"/>
        <v/>
      </c>
      <c r="DS22" s="4"/>
      <c r="DT22" s="4" t="str">
        <f t="shared" si="79"/>
        <v>cero</v>
      </c>
      <c r="DU22" s="4" t="str">
        <f t="shared" si="80"/>
        <v xml:space="preserve"> pesos</v>
      </c>
      <c r="DV22" s="4" t="str">
        <f t="shared" si="81"/>
        <v/>
      </c>
      <c r="DW22" s="4" t="str">
        <f t="shared" si="82"/>
        <v/>
      </c>
      <c r="DX22" s="4"/>
      <c r="DY22" s="4"/>
      <c r="DZ22" s="4"/>
      <c r="EA22" s="4" t="str">
        <f t="shared" si="83"/>
        <v xml:space="preserve"> </v>
      </c>
      <c r="EB22" s="4"/>
      <c r="EC22" s="4"/>
      <c r="ED22" s="4" t="str">
        <f t="shared" si="84"/>
        <v xml:space="preserve"> </v>
      </c>
      <c r="EE22" s="4"/>
      <c r="EF22" s="4"/>
      <c r="EG22" s="7" t="str">
        <f t="shared" si="85"/>
        <v xml:space="preserve"> </v>
      </c>
      <c r="EH22" s="4"/>
      <c r="EI22" s="4"/>
      <c r="EJ22" s="7" t="str">
        <f t="shared" si="86"/>
        <v xml:space="preserve"> </v>
      </c>
      <c r="EK22" s="4"/>
      <c r="EL22" s="4"/>
      <c r="EM22" s="7" t="str">
        <f t="shared" si="87"/>
        <v>cero pesos</v>
      </c>
      <c r="EN22" s="7"/>
      <c r="EO22" s="7" t="str">
        <f t="shared" si="88"/>
        <v/>
      </c>
      <c r="EP22" s="4"/>
      <c r="ER22">
        <v>17</v>
      </c>
      <c r="ES22" t="s">
        <v>347</v>
      </c>
    </row>
    <row r="23" spans="1:149" x14ac:dyDescent="0.2">
      <c r="A23" s="2">
        <v>0</v>
      </c>
      <c r="B23" s="3" t="str">
        <f t="shared" si="0"/>
        <v>cero pesos M/L</v>
      </c>
      <c r="C23" s="4"/>
      <c r="D23" s="5">
        <f t="shared" si="1"/>
        <v>0</v>
      </c>
      <c r="E23" s="4" t="str">
        <f t="shared" si="2"/>
        <v/>
      </c>
      <c r="F23" s="4" t="str">
        <f t="shared" si="3"/>
        <v xml:space="preserve"> pesos</v>
      </c>
      <c r="G23" s="4" t="str">
        <f t="shared" si="4"/>
        <v xml:space="preserve"> billones de</v>
      </c>
      <c r="H23" s="4"/>
      <c r="I23" s="4" t="str">
        <f t="shared" si="5"/>
        <v xml:space="preserve"> pesos</v>
      </c>
      <c r="J23" s="4" t="s">
        <v>327</v>
      </c>
      <c r="K23" s="4"/>
      <c r="L23" s="4" t="str">
        <f t="shared" si="6"/>
        <v xml:space="preserve"> pesos</v>
      </c>
      <c r="M23" s="4" t="str">
        <f t="shared" si="7"/>
        <v xml:space="preserve"> millones de</v>
      </c>
      <c r="N23" s="4"/>
      <c r="O23" s="4" t="str">
        <f t="shared" si="8"/>
        <v xml:space="preserve"> pesos</v>
      </c>
      <c r="P23" s="4" t="s">
        <v>327</v>
      </c>
      <c r="Q23" s="4"/>
      <c r="R23" s="4" t="str">
        <f t="shared" si="9"/>
        <v xml:space="preserve"> pesos</v>
      </c>
      <c r="S23" s="4" t="str">
        <f t="shared" si="10"/>
        <v xml:space="preserve"> pesos</v>
      </c>
      <c r="T23" s="4" t="str">
        <f t="shared" si="11"/>
        <v xml:space="preserve"> centavos</v>
      </c>
      <c r="U23" s="4" t="str">
        <f t="shared" si="12"/>
        <v xml:space="preserve"> centavos</v>
      </c>
      <c r="V23" s="4">
        <v>15</v>
      </c>
      <c r="W23" s="4">
        <v>14</v>
      </c>
      <c r="X23" s="4">
        <v>13</v>
      </c>
      <c r="Y23" s="4">
        <v>12</v>
      </c>
      <c r="Z23" s="4">
        <v>11</v>
      </c>
      <c r="AA23" s="4">
        <v>10</v>
      </c>
      <c r="AB23" s="4">
        <v>9</v>
      </c>
      <c r="AC23" s="4">
        <f t="shared" ref="AC23:AM23" si="107">AB23-1</f>
        <v>8</v>
      </c>
      <c r="AD23" s="4">
        <f t="shared" si="107"/>
        <v>7</v>
      </c>
      <c r="AE23" s="4">
        <f t="shared" si="107"/>
        <v>6</v>
      </c>
      <c r="AF23" s="4">
        <f t="shared" si="107"/>
        <v>5</v>
      </c>
      <c r="AG23" s="4">
        <f t="shared" si="107"/>
        <v>4</v>
      </c>
      <c r="AH23" s="4">
        <f t="shared" si="107"/>
        <v>3</v>
      </c>
      <c r="AI23" s="4">
        <f t="shared" si="107"/>
        <v>2</v>
      </c>
      <c r="AJ23" s="4">
        <f t="shared" si="107"/>
        <v>1</v>
      </c>
      <c r="AK23" s="4">
        <f t="shared" si="107"/>
        <v>0</v>
      </c>
      <c r="AL23" s="4">
        <f t="shared" si="107"/>
        <v>-1</v>
      </c>
      <c r="AM23" s="4">
        <f t="shared" si="107"/>
        <v>-2</v>
      </c>
      <c r="AN23" s="4"/>
      <c r="AO23" s="6">
        <f t="shared" si="14"/>
        <v>0</v>
      </c>
      <c r="AP23" s="6">
        <f t="shared" si="15"/>
        <v>0</v>
      </c>
      <c r="AQ23" s="6">
        <f t="shared" si="16"/>
        <v>0</v>
      </c>
      <c r="AR23" s="6">
        <f t="shared" si="17"/>
        <v>0</v>
      </c>
      <c r="AS23" s="6">
        <f t="shared" si="18"/>
        <v>0</v>
      </c>
      <c r="AT23" s="6">
        <f t="shared" si="19"/>
        <v>0</v>
      </c>
      <c r="AU23" s="6">
        <f t="shared" si="20"/>
        <v>0</v>
      </c>
      <c r="AV23" s="6">
        <f t="shared" si="21"/>
        <v>0</v>
      </c>
      <c r="AW23" s="6">
        <f t="shared" si="22"/>
        <v>0</v>
      </c>
      <c r="AX23" s="6">
        <f t="shared" si="23"/>
        <v>0</v>
      </c>
      <c r="AY23" s="6">
        <f t="shared" si="24"/>
        <v>0</v>
      </c>
      <c r="AZ23" s="6">
        <f t="shared" si="25"/>
        <v>0</v>
      </c>
      <c r="BA23" s="6">
        <f t="shared" si="26"/>
        <v>0</v>
      </c>
      <c r="BB23" s="6">
        <f t="shared" si="27"/>
        <v>0</v>
      </c>
      <c r="BC23" s="6">
        <f t="shared" si="28"/>
        <v>0</v>
      </c>
      <c r="BD23" s="6">
        <f t="shared" si="29"/>
        <v>0</v>
      </c>
      <c r="BE23" s="6">
        <f t="shared" si="30"/>
        <v>0</v>
      </c>
      <c r="BF23" s="4"/>
      <c r="BG23" s="4">
        <f t="shared" si="31"/>
        <v>0</v>
      </c>
      <c r="BH23" s="6">
        <f t="shared" si="32"/>
        <v>0</v>
      </c>
      <c r="BI23" s="6">
        <f t="shared" si="33"/>
        <v>0</v>
      </c>
      <c r="BJ23" s="6">
        <f t="shared" si="34"/>
        <v>0</v>
      </c>
      <c r="BK23" s="6">
        <f t="shared" si="35"/>
        <v>0</v>
      </c>
      <c r="BL23" s="6">
        <f t="shared" si="36"/>
        <v>0</v>
      </c>
      <c r="BM23" s="6">
        <f t="shared" si="37"/>
        <v>0</v>
      </c>
      <c r="BN23" s="6">
        <f t="shared" si="38"/>
        <v>0</v>
      </c>
      <c r="BO23" s="6">
        <f t="shared" si="39"/>
        <v>0</v>
      </c>
      <c r="BP23" s="6">
        <f t="shared" si="40"/>
        <v>0</v>
      </c>
      <c r="BQ23" s="6">
        <f t="shared" si="41"/>
        <v>0</v>
      </c>
      <c r="BR23" s="6">
        <f t="shared" si="42"/>
        <v>0</v>
      </c>
      <c r="BS23" s="6">
        <f t="shared" si="43"/>
        <v>0</v>
      </c>
      <c r="BT23" s="6">
        <f t="shared" si="44"/>
        <v>0</v>
      </c>
      <c r="BU23" s="6">
        <f t="shared" si="45"/>
        <v>0</v>
      </c>
      <c r="BV23" s="6">
        <f t="shared" si="46"/>
        <v>0</v>
      </c>
      <c r="BW23" s="6">
        <f t="shared" si="47"/>
        <v>0</v>
      </c>
      <c r="BX23" s="4"/>
      <c r="BY23" s="4"/>
      <c r="BZ23" s="6">
        <f t="shared" si="48"/>
        <v>0</v>
      </c>
      <c r="CA23" s="6"/>
      <c r="CB23" s="6"/>
      <c r="CC23" s="6">
        <f t="shared" si="49"/>
        <v>0</v>
      </c>
      <c r="CD23" s="6"/>
      <c r="CE23" s="6"/>
      <c r="CF23" s="6">
        <f t="shared" si="50"/>
        <v>0</v>
      </c>
      <c r="CG23" s="4"/>
      <c r="CH23" s="6"/>
      <c r="CI23" s="6">
        <f t="shared" si="51"/>
        <v>0</v>
      </c>
      <c r="CJ23" s="4"/>
      <c r="CK23" s="6"/>
      <c r="CL23" s="6">
        <f t="shared" si="52"/>
        <v>0</v>
      </c>
      <c r="CM23" s="4"/>
      <c r="CN23" s="6">
        <f t="shared" si="53"/>
        <v>0</v>
      </c>
      <c r="CO23" s="4"/>
      <c r="CP23" s="4"/>
      <c r="CQ23" s="4" t="str">
        <f t="shared" si="54"/>
        <v/>
      </c>
      <c r="CR23" s="4" t="str">
        <f t="shared" si="55"/>
        <v/>
      </c>
      <c r="CS23" s="4" t="str">
        <f t="shared" si="56"/>
        <v xml:space="preserve">  billones de</v>
      </c>
      <c r="CT23" s="4" t="str">
        <f t="shared" si="57"/>
        <v/>
      </c>
      <c r="CU23" s="4" t="str">
        <f t="shared" si="58"/>
        <v/>
      </c>
      <c r="CV23" s="4" t="str">
        <f t="shared" si="59"/>
        <v xml:space="preserve">  mil</v>
      </c>
      <c r="CW23" s="4" t="str">
        <f t="shared" si="60"/>
        <v/>
      </c>
      <c r="CX23" s="4" t="str">
        <f t="shared" si="61"/>
        <v/>
      </c>
      <c r="CY23" s="4" t="str">
        <f t="shared" si="62"/>
        <v xml:space="preserve">  millones de</v>
      </c>
      <c r="CZ23" s="4" t="str">
        <f t="shared" si="63"/>
        <v/>
      </c>
      <c r="DA23" s="4" t="str">
        <f t="shared" si="64"/>
        <v/>
      </c>
      <c r="DB23" s="4" t="str">
        <f t="shared" si="65"/>
        <v xml:space="preserve">  mil</v>
      </c>
      <c r="DC23" s="4" t="str">
        <f t="shared" si="66"/>
        <v/>
      </c>
      <c r="DD23" s="4" t="str">
        <f t="shared" si="67"/>
        <v/>
      </c>
      <c r="DE23" s="4" t="str">
        <f t="shared" si="68"/>
        <v xml:space="preserve">  pesos</v>
      </c>
      <c r="DF23" s="4" t="str">
        <f t="shared" si="69"/>
        <v/>
      </c>
      <c r="DG23" s="4" t="str">
        <f t="shared" si="70"/>
        <v xml:space="preserve">  centavos</v>
      </c>
      <c r="DH23" s="4" t="str">
        <f t="shared" si="71"/>
        <v xml:space="preserve"> </v>
      </c>
      <c r="DI23" s="4" t="str">
        <f t="shared" si="72"/>
        <v/>
      </c>
      <c r="DJ23" s="4"/>
      <c r="DK23" s="4" t="str">
        <f t="shared" si="73"/>
        <v xml:space="preserve"> </v>
      </c>
      <c r="DL23" s="4" t="str">
        <f t="shared" si="74"/>
        <v/>
      </c>
      <c r="DM23" s="4"/>
      <c r="DN23" s="4" t="str">
        <f t="shared" si="75"/>
        <v xml:space="preserve"> </v>
      </c>
      <c r="DO23" s="4" t="str">
        <f t="shared" si="76"/>
        <v/>
      </c>
      <c r="DP23" s="4"/>
      <c r="DQ23" s="4" t="str">
        <f t="shared" si="77"/>
        <v xml:space="preserve"> </v>
      </c>
      <c r="DR23" s="4" t="str">
        <f t="shared" si="78"/>
        <v/>
      </c>
      <c r="DS23" s="4"/>
      <c r="DT23" s="4" t="str">
        <f t="shared" si="79"/>
        <v>cero</v>
      </c>
      <c r="DU23" s="4" t="str">
        <f t="shared" si="80"/>
        <v xml:space="preserve"> pesos</v>
      </c>
      <c r="DV23" s="4" t="str">
        <f t="shared" si="81"/>
        <v/>
      </c>
      <c r="DW23" s="4" t="str">
        <f t="shared" si="82"/>
        <v/>
      </c>
      <c r="DX23" s="4"/>
      <c r="DY23" s="4"/>
      <c r="DZ23" s="4"/>
      <c r="EA23" s="4" t="str">
        <f t="shared" si="83"/>
        <v xml:space="preserve"> </v>
      </c>
      <c r="EB23" s="4"/>
      <c r="EC23" s="4"/>
      <c r="ED23" s="4" t="str">
        <f t="shared" si="84"/>
        <v xml:space="preserve"> </v>
      </c>
      <c r="EE23" s="4"/>
      <c r="EF23" s="4"/>
      <c r="EG23" s="7" t="str">
        <f t="shared" si="85"/>
        <v xml:space="preserve"> </v>
      </c>
      <c r="EH23" s="4"/>
      <c r="EI23" s="4"/>
      <c r="EJ23" s="7" t="str">
        <f t="shared" si="86"/>
        <v xml:space="preserve"> </v>
      </c>
      <c r="EK23" s="4"/>
      <c r="EL23" s="4"/>
      <c r="EM23" s="7" t="str">
        <f t="shared" si="87"/>
        <v>cero pesos</v>
      </c>
      <c r="EN23" s="7"/>
      <c r="EO23" s="7" t="str">
        <f t="shared" si="88"/>
        <v/>
      </c>
      <c r="EP23" s="4"/>
      <c r="ER23">
        <v>18</v>
      </c>
      <c r="ES23" t="s">
        <v>348</v>
      </c>
    </row>
    <row r="24" spans="1:149" x14ac:dyDescent="0.2">
      <c r="A24" s="2">
        <v>0</v>
      </c>
      <c r="B24" s="3" t="str">
        <f t="shared" si="0"/>
        <v>cero pesos M/L</v>
      </c>
      <c r="C24" s="4"/>
      <c r="D24" s="5">
        <f t="shared" si="1"/>
        <v>0</v>
      </c>
      <c r="E24" s="4" t="str">
        <f t="shared" si="2"/>
        <v/>
      </c>
      <c r="F24" s="4" t="str">
        <f t="shared" si="3"/>
        <v xml:space="preserve"> pesos</v>
      </c>
      <c r="G24" s="4" t="str">
        <f t="shared" si="4"/>
        <v xml:space="preserve"> billones de</v>
      </c>
      <c r="H24" s="4"/>
      <c r="I24" s="4" t="str">
        <f t="shared" si="5"/>
        <v xml:space="preserve"> pesos</v>
      </c>
      <c r="J24" s="4" t="s">
        <v>327</v>
      </c>
      <c r="K24" s="4"/>
      <c r="L24" s="4" t="str">
        <f t="shared" si="6"/>
        <v xml:space="preserve"> pesos</v>
      </c>
      <c r="M24" s="4" t="str">
        <f t="shared" si="7"/>
        <v xml:space="preserve"> millones de</v>
      </c>
      <c r="N24" s="4"/>
      <c r="O24" s="4" t="str">
        <f t="shared" si="8"/>
        <v xml:space="preserve"> pesos</v>
      </c>
      <c r="P24" s="4" t="s">
        <v>327</v>
      </c>
      <c r="Q24" s="4"/>
      <c r="R24" s="4" t="str">
        <f t="shared" si="9"/>
        <v xml:space="preserve"> pesos</v>
      </c>
      <c r="S24" s="4" t="str">
        <f t="shared" si="10"/>
        <v xml:space="preserve"> pesos</v>
      </c>
      <c r="T24" s="4" t="str">
        <f t="shared" si="11"/>
        <v xml:space="preserve"> centavos</v>
      </c>
      <c r="U24" s="4" t="str">
        <f t="shared" si="12"/>
        <v xml:space="preserve"> centavos</v>
      </c>
      <c r="V24" s="4">
        <v>15</v>
      </c>
      <c r="W24" s="4">
        <v>14</v>
      </c>
      <c r="X24" s="4">
        <v>13</v>
      </c>
      <c r="Y24" s="4">
        <v>12</v>
      </c>
      <c r="Z24" s="4">
        <v>11</v>
      </c>
      <c r="AA24" s="4">
        <v>10</v>
      </c>
      <c r="AB24" s="4">
        <v>9</v>
      </c>
      <c r="AC24" s="4">
        <f t="shared" ref="AC24:AM24" si="108">AB24-1</f>
        <v>8</v>
      </c>
      <c r="AD24" s="4">
        <f t="shared" si="108"/>
        <v>7</v>
      </c>
      <c r="AE24" s="4">
        <f t="shared" si="108"/>
        <v>6</v>
      </c>
      <c r="AF24" s="4">
        <f t="shared" si="108"/>
        <v>5</v>
      </c>
      <c r="AG24" s="4">
        <f t="shared" si="108"/>
        <v>4</v>
      </c>
      <c r="AH24" s="4">
        <f t="shared" si="108"/>
        <v>3</v>
      </c>
      <c r="AI24" s="4">
        <f t="shared" si="108"/>
        <v>2</v>
      </c>
      <c r="AJ24" s="4">
        <f t="shared" si="108"/>
        <v>1</v>
      </c>
      <c r="AK24" s="4">
        <f t="shared" si="108"/>
        <v>0</v>
      </c>
      <c r="AL24" s="4">
        <f t="shared" si="108"/>
        <v>-1</v>
      </c>
      <c r="AM24" s="4">
        <f t="shared" si="108"/>
        <v>-2</v>
      </c>
      <c r="AN24" s="4"/>
      <c r="AO24" s="6">
        <f t="shared" si="14"/>
        <v>0</v>
      </c>
      <c r="AP24" s="6">
        <f t="shared" si="15"/>
        <v>0</v>
      </c>
      <c r="AQ24" s="6">
        <f t="shared" si="16"/>
        <v>0</v>
      </c>
      <c r="AR24" s="6">
        <f t="shared" si="17"/>
        <v>0</v>
      </c>
      <c r="AS24" s="6">
        <f t="shared" si="18"/>
        <v>0</v>
      </c>
      <c r="AT24" s="6">
        <f t="shared" si="19"/>
        <v>0</v>
      </c>
      <c r="AU24" s="6">
        <f t="shared" si="20"/>
        <v>0</v>
      </c>
      <c r="AV24" s="6">
        <f t="shared" si="21"/>
        <v>0</v>
      </c>
      <c r="AW24" s="6">
        <f t="shared" si="22"/>
        <v>0</v>
      </c>
      <c r="AX24" s="6">
        <f t="shared" si="23"/>
        <v>0</v>
      </c>
      <c r="AY24" s="6">
        <f t="shared" si="24"/>
        <v>0</v>
      </c>
      <c r="AZ24" s="6">
        <f t="shared" si="25"/>
        <v>0</v>
      </c>
      <c r="BA24" s="6">
        <f t="shared" si="26"/>
        <v>0</v>
      </c>
      <c r="BB24" s="6">
        <f t="shared" si="27"/>
        <v>0</v>
      </c>
      <c r="BC24" s="6">
        <f t="shared" si="28"/>
        <v>0</v>
      </c>
      <c r="BD24" s="6">
        <f t="shared" si="29"/>
        <v>0</v>
      </c>
      <c r="BE24" s="6">
        <f t="shared" si="30"/>
        <v>0</v>
      </c>
      <c r="BF24" s="4"/>
      <c r="BG24" s="4">
        <f t="shared" si="31"/>
        <v>0</v>
      </c>
      <c r="BH24" s="6">
        <f t="shared" si="32"/>
        <v>0</v>
      </c>
      <c r="BI24" s="6">
        <f t="shared" si="33"/>
        <v>0</v>
      </c>
      <c r="BJ24" s="6">
        <f t="shared" si="34"/>
        <v>0</v>
      </c>
      <c r="BK24" s="6">
        <f t="shared" si="35"/>
        <v>0</v>
      </c>
      <c r="BL24" s="6">
        <f t="shared" si="36"/>
        <v>0</v>
      </c>
      <c r="BM24" s="6">
        <f t="shared" si="37"/>
        <v>0</v>
      </c>
      <c r="BN24" s="6">
        <f t="shared" si="38"/>
        <v>0</v>
      </c>
      <c r="BO24" s="6">
        <f t="shared" si="39"/>
        <v>0</v>
      </c>
      <c r="BP24" s="6">
        <f t="shared" si="40"/>
        <v>0</v>
      </c>
      <c r="BQ24" s="6">
        <f t="shared" si="41"/>
        <v>0</v>
      </c>
      <c r="BR24" s="6">
        <f t="shared" si="42"/>
        <v>0</v>
      </c>
      <c r="BS24" s="6">
        <f t="shared" si="43"/>
        <v>0</v>
      </c>
      <c r="BT24" s="6">
        <f t="shared" si="44"/>
        <v>0</v>
      </c>
      <c r="BU24" s="6">
        <f t="shared" si="45"/>
        <v>0</v>
      </c>
      <c r="BV24" s="6">
        <f t="shared" si="46"/>
        <v>0</v>
      </c>
      <c r="BW24" s="6">
        <f t="shared" si="47"/>
        <v>0</v>
      </c>
      <c r="BX24" s="4"/>
      <c r="BY24" s="4"/>
      <c r="BZ24" s="6">
        <f t="shared" si="48"/>
        <v>0</v>
      </c>
      <c r="CA24" s="6"/>
      <c r="CB24" s="6"/>
      <c r="CC24" s="6">
        <f t="shared" si="49"/>
        <v>0</v>
      </c>
      <c r="CD24" s="6"/>
      <c r="CE24" s="6"/>
      <c r="CF24" s="6">
        <f t="shared" si="50"/>
        <v>0</v>
      </c>
      <c r="CG24" s="4"/>
      <c r="CH24" s="6"/>
      <c r="CI24" s="6">
        <f t="shared" si="51"/>
        <v>0</v>
      </c>
      <c r="CJ24" s="4"/>
      <c r="CK24" s="6"/>
      <c r="CL24" s="6">
        <f t="shared" si="52"/>
        <v>0</v>
      </c>
      <c r="CM24" s="4"/>
      <c r="CN24" s="6">
        <f t="shared" si="53"/>
        <v>0</v>
      </c>
      <c r="CO24" s="4"/>
      <c r="CP24" s="4"/>
      <c r="CQ24" s="4" t="str">
        <f t="shared" si="54"/>
        <v/>
      </c>
      <c r="CR24" s="4" t="str">
        <f t="shared" si="55"/>
        <v/>
      </c>
      <c r="CS24" s="4" t="str">
        <f t="shared" si="56"/>
        <v xml:space="preserve">  billones de</v>
      </c>
      <c r="CT24" s="4" t="str">
        <f t="shared" si="57"/>
        <v/>
      </c>
      <c r="CU24" s="4" t="str">
        <f t="shared" si="58"/>
        <v/>
      </c>
      <c r="CV24" s="4" t="str">
        <f t="shared" si="59"/>
        <v xml:space="preserve">  mil</v>
      </c>
      <c r="CW24" s="4" t="str">
        <f t="shared" si="60"/>
        <v/>
      </c>
      <c r="CX24" s="4" t="str">
        <f t="shared" si="61"/>
        <v/>
      </c>
      <c r="CY24" s="4" t="str">
        <f t="shared" si="62"/>
        <v xml:space="preserve">  millones de</v>
      </c>
      <c r="CZ24" s="4" t="str">
        <f t="shared" si="63"/>
        <v/>
      </c>
      <c r="DA24" s="4" t="str">
        <f t="shared" si="64"/>
        <v/>
      </c>
      <c r="DB24" s="4" t="str">
        <f t="shared" si="65"/>
        <v xml:space="preserve">  mil</v>
      </c>
      <c r="DC24" s="4" t="str">
        <f t="shared" si="66"/>
        <v/>
      </c>
      <c r="DD24" s="4" t="str">
        <f t="shared" si="67"/>
        <v/>
      </c>
      <c r="DE24" s="4" t="str">
        <f t="shared" si="68"/>
        <v xml:space="preserve">  pesos</v>
      </c>
      <c r="DF24" s="4" t="str">
        <f t="shared" si="69"/>
        <v/>
      </c>
      <c r="DG24" s="4" t="str">
        <f t="shared" si="70"/>
        <v xml:space="preserve">  centavos</v>
      </c>
      <c r="DH24" s="4" t="str">
        <f t="shared" si="71"/>
        <v xml:space="preserve"> </v>
      </c>
      <c r="DI24" s="4" t="str">
        <f t="shared" si="72"/>
        <v/>
      </c>
      <c r="DJ24" s="4"/>
      <c r="DK24" s="4" t="str">
        <f t="shared" si="73"/>
        <v xml:space="preserve"> </v>
      </c>
      <c r="DL24" s="4" t="str">
        <f t="shared" si="74"/>
        <v/>
      </c>
      <c r="DM24" s="4"/>
      <c r="DN24" s="4" t="str">
        <f t="shared" si="75"/>
        <v xml:space="preserve"> </v>
      </c>
      <c r="DO24" s="4" t="str">
        <f t="shared" si="76"/>
        <v/>
      </c>
      <c r="DP24" s="4"/>
      <c r="DQ24" s="4" t="str">
        <f t="shared" si="77"/>
        <v xml:space="preserve"> </v>
      </c>
      <c r="DR24" s="4" t="str">
        <f t="shared" si="78"/>
        <v/>
      </c>
      <c r="DS24" s="4"/>
      <c r="DT24" s="4" t="str">
        <f t="shared" si="79"/>
        <v>cero</v>
      </c>
      <c r="DU24" s="4" t="str">
        <f t="shared" si="80"/>
        <v xml:space="preserve"> pesos</v>
      </c>
      <c r="DV24" s="4" t="str">
        <f t="shared" si="81"/>
        <v/>
      </c>
      <c r="DW24" s="4" t="str">
        <f t="shared" si="82"/>
        <v/>
      </c>
      <c r="DX24" s="4"/>
      <c r="DY24" s="4"/>
      <c r="DZ24" s="4"/>
      <c r="EA24" s="4" t="str">
        <f t="shared" si="83"/>
        <v xml:space="preserve"> </v>
      </c>
      <c r="EB24" s="4"/>
      <c r="EC24" s="4"/>
      <c r="ED24" s="4" t="str">
        <f t="shared" si="84"/>
        <v xml:space="preserve"> </v>
      </c>
      <c r="EE24" s="4"/>
      <c r="EF24" s="4"/>
      <c r="EG24" s="7" t="str">
        <f t="shared" si="85"/>
        <v xml:space="preserve"> </v>
      </c>
      <c r="EH24" s="4"/>
      <c r="EI24" s="4"/>
      <c r="EJ24" s="7" t="str">
        <f t="shared" si="86"/>
        <v xml:space="preserve"> </v>
      </c>
      <c r="EK24" s="4"/>
      <c r="EL24" s="4"/>
      <c r="EM24" s="7" t="str">
        <f t="shared" si="87"/>
        <v>cero pesos</v>
      </c>
      <c r="EN24" s="7"/>
      <c r="EO24" s="7" t="str">
        <f t="shared" si="88"/>
        <v/>
      </c>
      <c r="EP24" s="4"/>
      <c r="ER24">
        <v>19</v>
      </c>
      <c r="ES24" t="s">
        <v>349</v>
      </c>
    </row>
    <row r="25" spans="1:149" x14ac:dyDescent="0.2">
      <c r="A25" s="2">
        <v>0</v>
      </c>
      <c r="B25" s="3" t="str">
        <f t="shared" si="0"/>
        <v>cero pesos M/L</v>
      </c>
      <c r="C25" s="4"/>
      <c r="D25" s="5">
        <f t="shared" si="1"/>
        <v>0</v>
      </c>
      <c r="E25" s="4" t="str">
        <f t="shared" si="2"/>
        <v/>
      </c>
      <c r="F25" s="4" t="str">
        <f t="shared" si="3"/>
        <v xml:space="preserve"> pesos</v>
      </c>
      <c r="G25" s="4" t="str">
        <f t="shared" si="4"/>
        <v xml:space="preserve"> billones de</v>
      </c>
      <c r="H25" s="4"/>
      <c r="I25" s="4" t="str">
        <f t="shared" si="5"/>
        <v xml:space="preserve"> pesos</v>
      </c>
      <c r="J25" s="4" t="s">
        <v>327</v>
      </c>
      <c r="K25" s="4"/>
      <c r="L25" s="4" t="str">
        <f t="shared" si="6"/>
        <v xml:space="preserve"> pesos</v>
      </c>
      <c r="M25" s="4" t="str">
        <f t="shared" si="7"/>
        <v xml:space="preserve"> millones de</v>
      </c>
      <c r="N25" s="4"/>
      <c r="O25" s="4" t="str">
        <f t="shared" si="8"/>
        <v xml:space="preserve"> pesos</v>
      </c>
      <c r="P25" s="4" t="s">
        <v>327</v>
      </c>
      <c r="Q25" s="4"/>
      <c r="R25" s="4" t="str">
        <f t="shared" si="9"/>
        <v xml:space="preserve"> pesos</v>
      </c>
      <c r="S25" s="4" t="str">
        <f t="shared" si="10"/>
        <v xml:space="preserve"> pesos</v>
      </c>
      <c r="T25" s="4" t="str">
        <f t="shared" si="11"/>
        <v xml:space="preserve"> centavos</v>
      </c>
      <c r="U25" s="4" t="str">
        <f t="shared" si="12"/>
        <v xml:space="preserve"> centavos</v>
      </c>
      <c r="V25" s="4">
        <v>15</v>
      </c>
      <c r="W25" s="4">
        <v>14</v>
      </c>
      <c r="X25" s="4">
        <v>13</v>
      </c>
      <c r="Y25" s="4">
        <v>12</v>
      </c>
      <c r="Z25" s="4">
        <v>11</v>
      </c>
      <c r="AA25" s="4">
        <v>10</v>
      </c>
      <c r="AB25" s="4">
        <v>9</v>
      </c>
      <c r="AC25" s="4">
        <f t="shared" ref="AC25:AM25" si="109">AB25-1</f>
        <v>8</v>
      </c>
      <c r="AD25" s="4">
        <f t="shared" si="109"/>
        <v>7</v>
      </c>
      <c r="AE25" s="4">
        <f t="shared" si="109"/>
        <v>6</v>
      </c>
      <c r="AF25" s="4">
        <f t="shared" si="109"/>
        <v>5</v>
      </c>
      <c r="AG25" s="4">
        <f t="shared" si="109"/>
        <v>4</v>
      </c>
      <c r="AH25" s="4">
        <f t="shared" si="109"/>
        <v>3</v>
      </c>
      <c r="AI25" s="4">
        <f t="shared" si="109"/>
        <v>2</v>
      </c>
      <c r="AJ25" s="4">
        <f t="shared" si="109"/>
        <v>1</v>
      </c>
      <c r="AK25" s="4">
        <f t="shared" si="109"/>
        <v>0</v>
      </c>
      <c r="AL25" s="4">
        <f t="shared" si="109"/>
        <v>-1</v>
      </c>
      <c r="AM25" s="4">
        <f t="shared" si="109"/>
        <v>-2</v>
      </c>
      <c r="AN25" s="4"/>
      <c r="AO25" s="6">
        <f t="shared" si="14"/>
        <v>0</v>
      </c>
      <c r="AP25" s="6">
        <f t="shared" si="15"/>
        <v>0</v>
      </c>
      <c r="AQ25" s="6">
        <f t="shared" si="16"/>
        <v>0</v>
      </c>
      <c r="AR25" s="6">
        <f t="shared" si="17"/>
        <v>0</v>
      </c>
      <c r="AS25" s="6">
        <f t="shared" si="18"/>
        <v>0</v>
      </c>
      <c r="AT25" s="6">
        <f t="shared" si="19"/>
        <v>0</v>
      </c>
      <c r="AU25" s="6">
        <f t="shared" si="20"/>
        <v>0</v>
      </c>
      <c r="AV25" s="6">
        <f t="shared" si="21"/>
        <v>0</v>
      </c>
      <c r="AW25" s="6">
        <f t="shared" si="22"/>
        <v>0</v>
      </c>
      <c r="AX25" s="6">
        <f t="shared" si="23"/>
        <v>0</v>
      </c>
      <c r="AY25" s="6">
        <f t="shared" si="24"/>
        <v>0</v>
      </c>
      <c r="AZ25" s="6">
        <f t="shared" si="25"/>
        <v>0</v>
      </c>
      <c r="BA25" s="6">
        <f t="shared" si="26"/>
        <v>0</v>
      </c>
      <c r="BB25" s="6">
        <f t="shared" si="27"/>
        <v>0</v>
      </c>
      <c r="BC25" s="6">
        <f t="shared" si="28"/>
        <v>0</v>
      </c>
      <c r="BD25" s="6">
        <f t="shared" si="29"/>
        <v>0</v>
      </c>
      <c r="BE25" s="6">
        <f t="shared" si="30"/>
        <v>0</v>
      </c>
      <c r="BF25" s="4"/>
      <c r="BG25" s="4">
        <f t="shared" si="31"/>
        <v>0</v>
      </c>
      <c r="BH25" s="6">
        <f t="shared" si="32"/>
        <v>0</v>
      </c>
      <c r="BI25" s="6">
        <f t="shared" si="33"/>
        <v>0</v>
      </c>
      <c r="BJ25" s="6">
        <f t="shared" si="34"/>
        <v>0</v>
      </c>
      <c r="BK25" s="6">
        <f t="shared" si="35"/>
        <v>0</v>
      </c>
      <c r="BL25" s="6">
        <f t="shared" si="36"/>
        <v>0</v>
      </c>
      <c r="BM25" s="6">
        <f t="shared" si="37"/>
        <v>0</v>
      </c>
      <c r="BN25" s="6">
        <f t="shared" si="38"/>
        <v>0</v>
      </c>
      <c r="BO25" s="6">
        <f t="shared" si="39"/>
        <v>0</v>
      </c>
      <c r="BP25" s="6">
        <f t="shared" si="40"/>
        <v>0</v>
      </c>
      <c r="BQ25" s="6">
        <f t="shared" si="41"/>
        <v>0</v>
      </c>
      <c r="BR25" s="6">
        <f t="shared" si="42"/>
        <v>0</v>
      </c>
      <c r="BS25" s="6">
        <f t="shared" si="43"/>
        <v>0</v>
      </c>
      <c r="BT25" s="6">
        <f t="shared" si="44"/>
        <v>0</v>
      </c>
      <c r="BU25" s="6">
        <f t="shared" si="45"/>
        <v>0</v>
      </c>
      <c r="BV25" s="6">
        <f t="shared" si="46"/>
        <v>0</v>
      </c>
      <c r="BW25" s="6">
        <f t="shared" si="47"/>
        <v>0</v>
      </c>
      <c r="BX25" s="4"/>
      <c r="BY25" s="4"/>
      <c r="BZ25" s="6">
        <f t="shared" si="48"/>
        <v>0</v>
      </c>
      <c r="CA25" s="6"/>
      <c r="CB25" s="6"/>
      <c r="CC25" s="6">
        <f t="shared" si="49"/>
        <v>0</v>
      </c>
      <c r="CD25" s="6"/>
      <c r="CE25" s="6"/>
      <c r="CF25" s="6">
        <f t="shared" si="50"/>
        <v>0</v>
      </c>
      <c r="CG25" s="4"/>
      <c r="CH25" s="6"/>
      <c r="CI25" s="6">
        <f t="shared" si="51"/>
        <v>0</v>
      </c>
      <c r="CJ25" s="4"/>
      <c r="CK25" s="6"/>
      <c r="CL25" s="6">
        <f t="shared" si="52"/>
        <v>0</v>
      </c>
      <c r="CM25" s="4"/>
      <c r="CN25" s="6">
        <f t="shared" si="53"/>
        <v>0</v>
      </c>
      <c r="CO25" s="4"/>
      <c r="CP25" s="4"/>
      <c r="CQ25" s="4" t="str">
        <f t="shared" si="54"/>
        <v/>
      </c>
      <c r="CR25" s="4" t="str">
        <f t="shared" si="55"/>
        <v/>
      </c>
      <c r="CS25" s="4" t="str">
        <f t="shared" si="56"/>
        <v xml:space="preserve">  billones de</v>
      </c>
      <c r="CT25" s="4" t="str">
        <f t="shared" si="57"/>
        <v/>
      </c>
      <c r="CU25" s="4" t="str">
        <f t="shared" si="58"/>
        <v/>
      </c>
      <c r="CV25" s="4" t="str">
        <f t="shared" si="59"/>
        <v xml:space="preserve">  mil</v>
      </c>
      <c r="CW25" s="4" t="str">
        <f t="shared" si="60"/>
        <v/>
      </c>
      <c r="CX25" s="4" t="str">
        <f t="shared" si="61"/>
        <v/>
      </c>
      <c r="CY25" s="4" t="str">
        <f t="shared" si="62"/>
        <v xml:space="preserve">  millones de</v>
      </c>
      <c r="CZ25" s="4" t="str">
        <f t="shared" si="63"/>
        <v/>
      </c>
      <c r="DA25" s="4" t="str">
        <f t="shared" si="64"/>
        <v/>
      </c>
      <c r="DB25" s="4" t="str">
        <f t="shared" si="65"/>
        <v xml:space="preserve">  mil</v>
      </c>
      <c r="DC25" s="4" t="str">
        <f t="shared" si="66"/>
        <v/>
      </c>
      <c r="DD25" s="4" t="str">
        <f t="shared" si="67"/>
        <v/>
      </c>
      <c r="DE25" s="4" t="str">
        <f t="shared" si="68"/>
        <v xml:space="preserve">  pesos</v>
      </c>
      <c r="DF25" s="4" t="str">
        <f t="shared" si="69"/>
        <v/>
      </c>
      <c r="DG25" s="4" t="str">
        <f t="shared" si="70"/>
        <v xml:space="preserve">  centavos</v>
      </c>
      <c r="DH25" s="4" t="str">
        <f t="shared" si="71"/>
        <v xml:space="preserve"> </v>
      </c>
      <c r="DI25" s="4" t="str">
        <f t="shared" si="72"/>
        <v/>
      </c>
      <c r="DJ25" s="4"/>
      <c r="DK25" s="4" t="str">
        <f t="shared" si="73"/>
        <v xml:space="preserve"> </v>
      </c>
      <c r="DL25" s="4" t="str">
        <f t="shared" si="74"/>
        <v/>
      </c>
      <c r="DM25" s="4"/>
      <c r="DN25" s="4" t="str">
        <f t="shared" si="75"/>
        <v xml:space="preserve"> </v>
      </c>
      <c r="DO25" s="4" t="str">
        <f t="shared" si="76"/>
        <v/>
      </c>
      <c r="DP25" s="4"/>
      <c r="DQ25" s="4" t="str">
        <f t="shared" si="77"/>
        <v xml:space="preserve"> </v>
      </c>
      <c r="DR25" s="4" t="str">
        <f t="shared" si="78"/>
        <v/>
      </c>
      <c r="DS25" s="4"/>
      <c r="DT25" s="4" t="str">
        <f t="shared" si="79"/>
        <v>cero</v>
      </c>
      <c r="DU25" s="4" t="str">
        <f t="shared" si="80"/>
        <v xml:space="preserve"> pesos</v>
      </c>
      <c r="DV25" s="4" t="str">
        <f t="shared" si="81"/>
        <v/>
      </c>
      <c r="DW25" s="4" t="str">
        <f t="shared" si="82"/>
        <v/>
      </c>
      <c r="DX25" s="4"/>
      <c r="DY25" s="4"/>
      <c r="DZ25" s="4"/>
      <c r="EA25" s="4" t="str">
        <f t="shared" si="83"/>
        <v xml:space="preserve"> </v>
      </c>
      <c r="EB25" s="4"/>
      <c r="EC25" s="4"/>
      <c r="ED25" s="4" t="str">
        <f t="shared" si="84"/>
        <v xml:space="preserve"> </v>
      </c>
      <c r="EE25" s="4"/>
      <c r="EF25" s="4"/>
      <c r="EG25" s="7" t="str">
        <f t="shared" si="85"/>
        <v xml:space="preserve"> </v>
      </c>
      <c r="EH25" s="4"/>
      <c r="EI25" s="4"/>
      <c r="EJ25" s="7" t="str">
        <f t="shared" si="86"/>
        <v xml:space="preserve"> </v>
      </c>
      <c r="EK25" s="4"/>
      <c r="EL25" s="4"/>
      <c r="EM25" s="7" t="str">
        <f t="shared" si="87"/>
        <v>cero pesos</v>
      </c>
      <c r="EN25" s="7"/>
      <c r="EO25" s="7" t="str">
        <f t="shared" si="88"/>
        <v/>
      </c>
      <c r="EP25" s="4"/>
      <c r="ER25">
        <v>20</v>
      </c>
      <c r="ES25" t="s">
        <v>351</v>
      </c>
    </row>
    <row r="26" spans="1:149" x14ac:dyDescent="0.2">
      <c r="A26" s="8"/>
      <c r="B26" s="9"/>
      <c r="ER26">
        <v>30</v>
      </c>
      <c r="ES26" t="s">
        <v>352</v>
      </c>
    </row>
    <row r="27" spans="1:149" x14ac:dyDescent="0.2">
      <c r="A27" s="8"/>
      <c r="B27" s="9"/>
      <c r="ER27">
        <v>40</v>
      </c>
      <c r="ES27" t="s">
        <v>353</v>
      </c>
    </row>
    <row r="28" spans="1:149" x14ac:dyDescent="0.2">
      <c r="A28" s="8"/>
      <c r="B28" s="9"/>
      <c r="ER28">
        <v>50</v>
      </c>
      <c r="ES28" t="s">
        <v>354</v>
      </c>
    </row>
    <row r="29" spans="1:149" x14ac:dyDescent="0.2">
      <c r="B29" s="9"/>
      <c r="ER29">
        <v>60</v>
      </c>
      <c r="ES29" t="s">
        <v>355</v>
      </c>
    </row>
    <row r="30" spans="1:149" x14ac:dyDescent="0.2">
      <c r="B30" s="9"/>
      <c r="ER30">
        <v>70</v>
      </c>
      <c r="ES30" t="s">
        <v>356</v>
      </c>
    </row>
    <row r="31" spans="1:149" x14ac:dyDescent="0.2">
      <c r="B31" s="9"/>
      <c r="ER31">
        <v>80</v>
      </c>
      <c r="ES31" t="s">
        <v>357</v>
      </c>
    </row>
    <row r="32" spans="1:149" x14ac:dyDescent="0.2">
      <c r="B32" s="9"/>
      <c r="ER32">
        <v>90</v>
      </c>
      <c r="ES32" t="s">
        <v>358</v>
      </c>
    </row>
    <row r="33" spans="2:149" x14ac:dyDescent="0.2">
      <c r="B33" s="9"/>
      <c r="ER33">
        <v>100</v>
      </c>
      <c r="ES33" t="s">
        <v>359</v>
      </c>
    </row>
    <row r="34" spans="2:149" x14ac:dyDescent="0.2">
      <c r="B34" s="9"/>
      <c r="ER34">
        <v>200</v>
      </c>
      <c r="ES34" t="s">
        <v>360</v>
      </c>
    </row>
    <row r="35" spans="2:149" x14ac:dyDescent="0.2">
      <c r="B35" s="9"/>
      <c r="ER35">
        <f t="shared" ref="ER35:ER41" si="110">ER34+100</f>
        <v>300</v>
      </c>
      <c r="ES35" t="s">
        <v>361</v>
      </c>
    </row>
    <row r="36" spans="2:149" x14ac:dyDescent="0.2">
      <c r="B36" s="9"/>
      <c r="ER36">
        <f t="shared" si="110"/>
        <v>400</v>
      </c>
      <c r="ES36" t="s">
        <v>362</v>
      </c>
    </row>
    <row r="37" spans="2:149" x14ac:dyDescent="0.2">
      <c r="B37" s="9"/>
      <c r="ER37">
        <f t="shared" si="110"/>
        <v>500</v>
      </c>
      <c r="ES37" t="s">
        <v>363</v>
      </c>
    </row>
    <row r="38" spans="2:149" x14ac:dyDescent="0.2">
      <c r="B38" s="9"/>
      <c r="ER38">
        <f t="shared" si="110"/>
        <v>600</v>
      </c>
      <c r="ES38" t="s">
        <v>364</v>
      </c>
    </row>
    <row r="39" spans="2:149" x14ac:dyDescent="0.2">
      <c r="B39" s="9"/>
      <c r="ER39">
        <f t="shared" si="110"/>
        <v>700</v>
      </c>
      <c r="ES39" t="s">
        <v>365</v>
      </c>
    </row>
    <row r="40" spans="2:149" x14ac:dyDescent="0.2">
      <c r="B40" s="9"/>
      <c r="ER40">
        <f t="shared" si="110"/>
        <v>800</v>
      </c>
      <c r="ES40" t="s">
        <v>366</v>
      </c>
    </row>
    <row r="41" spans="2:149" x14ac:dyDescent="0.2">
      <c r="B41" s="9"/>
      <c r="ER41">
        <f t="shared" si="110"/>
        <v>900</v>
      </c>
      <c r="ES41" t="s">
        <v>367</v>
      </c>
    </row>
    <row r="42" spans="2:149" x14ac:dyDescent="0.2">
      <c r="B42" s="9"/>
      <c r="ER42">
        <v>1000</v>
      </c>
      <c r="ES42" t="s">
        <v>368</v>
      </c>
    </row>
    <row r="43" spans="2:149" x14ac:dyDescent="0.2">
      <c r="B43" s="9"/>
      <c r="ER43" s="10">
        <v>1000000</v>
      </c>
      <c r="ES43" t="s">
        <v>369</v>
      </c>
    </row>
    <row r="44" spans="2:149" x14ac:dyDescent="0.2">
      <c r="B44" s="9"/>
    </row>
    <row r="45" spans="2:149" x14ac:dyDescent="0.2">
      <c r="B45" s="9"/>
    </row>
    <row r="46" spans="2:149" x14ac:dyDescent="0.2">
      <c r="B46" s="9"/>
    </row>
    <row r="47" spans="2:149" x14ac:dyDescent="0.2">
      <c r="B47" s="9"/>
    </row>
    <row r="48" spans="2:149" x14ac:dyDescent="0.2">
      <c r="B48" s="9"/>
    </row>
    <row r="49" spans="2:148" x14ac:dyDescent="0.2">
      <c r="B49" s="9"/>
    </row>
    <row r="50" spans="2:148" x14ac:dyDescent="0.2">
      <c r="B50" s="9"/>
    </row>
    <row r="51" spans="2:148" x14ac:dyDescent="0.2">
      <c r="B51" s="9"/>
    </row>
    <row r="52" spans="2:148" x14ac:dyDescent="0.2">
      <c r="B52" s="9"/>
    </row>
    <row r="53" spans="2:148" x14ac:dyDescent="0.2">
      <c r="B53" s="9"/>
    </row>
    <row r="54" spans="2:148" x14ac:dyDescent="0.2">
      <c r="B54" s="9"/>
    </row>
    <row r="55" spans="2:148" x14ac:dyDescent="0.2">
      <c r="B55" s="9"/>
    </row>
    <row r="56" spans="2:148" x14ac:dyDescent="0.2">
      <c r="B56" s="9"/>
    </row>
    <row r="57" spans="2:148" x14ac:dyDescent="0.2">
      <c r="B57" s="9"/>
      <c r="ER57" s="10"/>
    </row>
    <row r="58" spans="2:148" x14ac:dyDescent="0.2">
      <c r="B58" s="9"/>
    </row>
    <row r="59" spans="2:148" x14ac:dyDescent="0.2">
      <c r="B59" s="9"/>
    </row>
    <row r="60" spans="2:148" x14ac:dyDescent="0.2">
      <c r="B60" s="9"/>
    </row>
    <row r="61" spans="2:148" x14ac:dyDescent="0.2">
      <c r="B61" s="9"/>
    </row>
    <row r="62" spans="2:148" x14ac:dyDescent="0.2">
      <c r="B62" s="9"/>
    </row>
    <row r="63" spans="2:148" x14ac:dyDescent="0.2">
      <c r="B63" s="9"/>
    </row>
    <row r="64" spans="2:148" x14ac:dyDescent="0.2">
      <c r="B64" s="9"/>
    </row>
    <row r="65" spans="2:2" x14ac:dyDescent="0.2">
      <c r="B65" s="9"/>
    </row>
    <row r="66" spans="2:2" x14ac:dyDescent="0.2">
      <c r="B66" s="9"/>
    </row>
    <row r="67" spans="2:2" x14ac:dyDescent="0.2">
      <c r="B67" s="9"/>
    </row>
    <row r="68" spans="2:2" x14ac:dyDescent="0.2">
      <c r="B68" s="9"/>
    </row>
    <row r="69" spans="2:2" x14ac:dyDescent="0.2">
      <c r="B69" s="9"/>
    </row>
    <row r="70" spans="2:2" x14ac:dyDescent="0.2">
      <c r="B70" s="9"/>
    </row>
    <row r="71" spans="2:2" x14ac:dyDescent="0.2">
      <c r="B71" s="9"/>
    </row>
    <row r="72" spans="2:2" x14ac:dyDescent="0.2">
      <c r="B72" s="9"/>
    </row>
    <row r="73" spans="2:2" x14ac:dyDescent="0.2">
      <c r="B73" s="9"/>
    </row>
    <row r="74" spans="2:2" x14ac:dyDescent="0.2">
      <c r="B74" s="9"/>
    </row>
    <row r="75" spans="2:2" x14ac:dyDescent="0.2">
      <c r="B75" s="9"/>
    </row>
    <row r="76" spans="2:2" x14ac:dyDescent="0.2">
      <c r="B76" s="9"/>
    </row>
    <row r="77" spans="2:2" x14ac:dyDescent="0.2">
      <c r="B77" s="9"/>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H205"/>
  <sheetViews>
    <sheetView workbookViewId="0"/>
  </sheetViews>
  <sheetFormatPr baseColWidth="10" defaultRowHeight="12.75" x14ac:dyDescent="0.2"/>
  <cols>
    <col min="2" max="2" width="30" bestFit="1" customWidth="1"/>
    <col min="3" max="3" width="5" customWidth="1"/>
    <col min="4" max="4" width="22.28515625" customWidth="1"/>
    <col min="5" max="5" width="34.42578125" customWidth="1"/>
    <col min="6" max="6" width="36.7109375" customWidth="1"/>
    <col min="7" max="7" width="6.140625" customWidth="1"/>
    <col min="8" max="8" width="18.42578125" customWidth="1"/>
  </cols>
  <sheetData>
    <row r="1" spans="1:8" x14ac:dyDescent="0.2">
      <c r="A1" s="1" t="s">
        <v>216</v>
      </c>
      <c r="B1" s="1" t="s">
        <v>217</v>
      </c>
      <c r="C1" s="1"/>
      <c r="D1" s="1" t="s">
        <v>3</v>
      </c>
      <c r="E1" s="1" t="s">
        <v>218</v>
      </c>
      <c r="F1" s="1" t="s">
        <v>219</v>
      </c>
      <c r="G1" s="1"/>
      <c r="H1" t="s">
        <v>2</v>
      </c>
    </row>
    <row r="2" spans="1:8" x14ac:dyDescent="0.2">
      <c r="A2" t="s">
        <v>220</v>
      </c>
      <c r="B2" t="s">
        <v>232</v>
      </c>
      <c r="C2">
        <v>1</v>
      </c>
      <c r="D2" t="s">
        <v>221</v>
      </c>
      <c r="E2" t="s">
        <v>222</v>
      </c>
      <c r="F2" t="s">
        <v>4</v>
      </c>
      <c r="G2">
        <v>1</v>
      </c>
      <c r="H2" t="s">
        <v>223</v>
      </c>
    </row>
    <row r="3" spans="1:8" x14ac:dyDescent="0.2">
      <c r="A3" t="s">
        <v>224</v>
      </c>
      <c r="B3" t="s">
        <v>228</v>
      </c>
      <c r="C3">
        <v>2</v>
      </c>
      <c r="D3" t="s">
        <v>225</v>
      </c>
      <c r="E3" t="s">
        <v>226</v>
      </c>
      <c r="F3" t="s">
        <v>5</v>
      </c>
      <c r="G3">
        <v>2</v>
      </c>
      <c r="H3" t="s">
        <v>227</v>
      </c>
    </row>
    <row r="4" spans="1:8" x14ac:dyDescent="0.2">
      <c r="B4" t="s">
        <v>314</v>
      </c>
      <c r="C4">
        <v>3</v>
      </c>
      <c r="D4" t="s">
        <v>229</v>
      </c>
      <c r="E4" t="s">
        <v>230</v>
      </c>
      <c r="F4" t="s">
        <v>6</v>
      </c>
      <c r="G4">
        <v>3</v>
      </c>
      <c r="H4" t="s">
        <v>231</v>
      </c>
    </row>
    <row r="5" spans="1:8" x14ac:dyDescent="0.2">
      <c r="B5" t="s">
        <v>17</v>
      </c>
      <c r="C5">
        <v>4</v>
      </c>
      <c r="D5" t="s">
        <v>233</v>
      </c>
      <c r="E5" t="s">
        <v>234</v>
      </c>
      <c r="F5" t="s">
        <v>7</v>
      </c>
      <c r="G5">
        <v>4</v>
      </c>
      <c r="H5" t="s">
        <v>235</v>
      </c>
    </row>
    <row r="6" spans="1:8" x14ac:dyDescent="0.2">
      <c r="B6" t="s">
        <v>312</v>
      </c>
      <c r="C6">
        <v>5</v>
      </c>
      <c r="D6" t="s">
        <v>236</v>
      </c>
      <c r="E6" t="s">
        <v>237</v>
      </c>
      <c r="F6" t="s">
        <v>8</v>
      </c>
      <c r="G6">
        <v>5</v>
      </c>
      <c r="H6" t="s">
        <v>238</v>
      </c>
    </row>
    <row r="7" spans="1:8" x14ac:dyDescent="0.2">
      <c r="B7" t="s">
        <v>309</v>
      </c>
      <c r="C7">
        <v>6</v>
      </c>
      <c r="D7" t="s">
        <v>239</v>
      </c>
      <c r="E7" t="s">
        <v>240</v>
      </c>
      <c r="F7" t="s">
        <v>9</v>
      </c>
      <c r="G7">
        <v>6</v>
      </c>
      <c r="H7" t="s">
        <v>241</v>
      </c>
    </row>
    <row r="8" spans="1:8" x14ac:dyDescent="0.2">
      <c r="B8" t="s">
        <v>310</v>
      </c>
      <c r="C8">
        <v>7</v>
      </c>
      <c r="D8" t="s">
        <v>242</v>
      </c>
      <c r="E8" t="s">
        <v>243</v>
      </c>
      <c r="F8" t="s">
        <v>10</v>
      </c>
      <c r="G8">
        <v>7</v>
      </c>
      <c r="H8" t="s">
        <v>244</v>
      </c>
    </row>
    <row r="9" spans="1:8" x14ac:dyDescent="0.2">
      <c r="B9" t="s">
        <v>311</v>
      </c>
      <c r="C9">
        <v>8</v>
      </c>
      <c r="D9" t="s">
        <v>245</v>
      </c>
      <c r="E9" t="s">
        <v>246</v>
      </c>
      <c r="F9" t="s">
        <v>11</v>
      </c>
      <c r="G9">
        <v>8</v>
      </c>
      <c r="H9" t="s">
        <v>247</v>
      </c>
    </row>
    <row r="10" spans="1:8" x14ac:dyDescent="0.2">
      <c r="B10" t="s">
        <v>308</v>
      </c>
      <c r="C10">
        <v>9</v>
      </c>
      <c r="D10" t="s">
        <v>248</v>
      </c>
      <c r="E10" t="s">
        <v>249</v>
      </c>
      <c r="F10" t="s">
        <v>12</v>
      </c>
      <c r="G10">
        <v>9</v>
      </c>
      <c r="H10" t="s">
        <v>250</v>
      </c>
    </row>
    <row r="11" spans="1:8" x14ac:dyDescent="0.2">
      <c r="B11" t="s">
        <v>319</v>
      </c>
      <c r="C11">
        <v>10</v>
      </c>
      <c r="D11" t="s">
        <v>251</v>
      </c>
      <c r="E11" t="s">
        <v>252</v>
      </c>
      <c r="F11" t="s">
        <v>13</v>
      </c>
      <c r="G11">
        <v>10</v>
      </c>
      <c r="H11" t="s">
        <v>253</v>
      </c>
    </row>
    <row r="12" spans="1:8" x14ac:dyDescent="0.2">
      <c r="B12" t="s">
        <v>315</v>
      </c>
      <c r="C12">
        <v>11</v>
      </c>
      <c r="D12" t="s">
        <v>254</v>
      </c>
      <c r="E12" t="s">
        <v>255</v>
      </c>
      <c r="F12" t="s">
        <v>14</v>
      </c>
      <c r="G12">
        <v>11</v>
      </c>
      <c r="H12" t="s">
        <v>256</v>
      </c>
    </row>
    <row r="13" spans="1:8" x14ac:dyDescent="0.2">
      <c r="B13" t="s">
        <v>320</v>
      </c>
      <c r="C13">
        <v>12</v>
      </c>
      <c r="D13" t="s">
        <v>257</v>
      </c>
      <c r="E13" t="s">
        <v>258</v>
      </c>
      <c r="F13" t="s">
        <v>15</v>
      </c>
      <c r="G13">
        <v>12</v>
      </c>
      <c r="H13" t="s">
        <v>259</v>
      </c>
    </row>
    <row r="14" spans="1:8" x14ac:dyDescent="0.2">
      <c r="B14" t="s">
        <v>318</v>
      </c>
      <c r="C14">
        <v>13</v>
      </c>
      <c r="D14" t="s">
        <v>260</v>
      </c>
      <c r="E14" t="s">
        <v>261</v>
      </c>
      <c r="F14" t="s">
        <v>16</v>
      </c>
      <c r="G14">
        <v>13</v>
      </c>
      <c r="H14" t="s">
        <v>262</v>
      </c>
    </row>
    <row r="15" spans="1:8" x14ac:dyDescent="0.2">
      <c r="B15" t="s">
        <v>313</v>
      </c>
      <c r="C15">
        <v>14</v>
      </c>
      <c r="D15" t="s">
        <v>263</v>
      </c>
      <c r="E15" t="s">
        <v>264</v>
      </c>
      <c r="F15" t="s">
        <v>18</v>
      </c>
      <c r="G15">
        <v>14</v>
      </c>
      <c r="H15" t="s">
        <v>265</v>
      </c>
    </row>
    <row r="16" spans="1:8" x14ac:dyDescent="0.2">
      <c r="B16" t="s">
        <v>316</v>
      </c>
      <c r="C16">
        <v>15</v>
      </c>
      <c r="D16" t="s">
        <v>266</v>
      </c>
      <c r="E16" t="s">
        <v>267</v>
      </c>
      <c r="F16" t="s">
        <v>19</v>
      </c>
      <c r="G16">
        <v>15</v>
      </c>
      <c r="H16" t="s">
        <v>268</v>
      </c>
    </row>
    <row r="17" spans="2:8" x14ac:dyDescent="0.2">
      <c r="B17" t="s">
        <v>317</v>
      </c>
      <c r="C17">
        <v>16</v>
      </c>
      <c r="D17" t="s">
        <v>269</v>
      </c>
      <c r="E17" t="s">
        <v>270</v>
      </c>
      <c r="F17" t="s">
        <v>20</v>
      </c>
      <c r="G17">
        <v>16</v>
      </c>
      <c r="H17" t="s">
        <v>271</v>
      </c>
    </row>
    <row r="18" spans="2:8" x14ac:dyDescent="0.2">
      <c r="C18">
        <v>17</v>
      </c>
      <c r="D18" t="s">
        <v>272</v>
      </c>
      <c r="E18" t="s">
        <v>273</v>
      </c>
      <c r="F18" t="s">
        <v>21</v>
      </c>
      <c r="G18">
        <v>17</v>
      </c>
      <c r="H18" t="s">
        <v>274</v>
      </c>
    </row>
    <row r="19" spans="2:8" x14ac:dyDescent="0.2">
      <c r="C19">
        <v>18</v>
      </c>
      <c r="D19" t="s">
        <v>275</v>
      </c>
      <c r="E19" t="s">
        <v>276</v>
      </c>
      <c r="F19" t="s">
        <v>22</v>
      </c>
      <c r="G19">
        <v>18</v>
      </c>
      <c r="H19" t="s">
        <v>277</v>
      </c>
    </row>
    <row r="20" spans="2:8" x14ac:dyDescent="0.2">
      <c r="C20">
        <v>19</v>
      </c>
      <c r="D20" t="s">
        <v>278</v>
      </c>
      <c r="E20" t="s">
        <v>279</v>
      </c>
      <c r="F20" t="s">
        <v>23</v>
      </c>
      <c r="G20">
        <v>19</v>
      </c>
      <c r="H20" t="s">
        <v>280</v>
      </c>
    </row>
    <row r="21" spans="2:8" x14ac:dyDescent="0.2">
      <c r="C21">
        <v>20</v>
      </c>
      <c r="D21" t="s">
        <v>281</v>
      </c>
      <c r="E21" t="s">
        <v>282</v>
      </c>
      <c r="F21" t="s">
        <v>24</v>
      </c>
      <c r="G21">
        <v>20</v>
      </c>
      <c r="H21" t="s">
        <v>283</v>
      </c>
    </row>
    <row r="22" spans="2:8" x14ac:dyDescent="0.2">
      <c r="E22" t="s">
        <v>284</v>
      </c>
      <c r="F22" t="s">
        <v>25</v>
      </c>
      <c r="G22">
        <v>21</v>
      </c>
      <c r="H22" t="s">
        <v>285</v>
      </c>
    </row>
    <row r="23" spans="2:8" x14ac:dyDescent="0.2">
      <c r="E23" t="s">
        <v>286</v>
      </c>
      <c r="F23" t="s">
        <v>27</v>
      </c>
      <c r="G23">
        <v>22</v>
      </c>
      <c r="H23" t="s">
        <v>287</v>
      </c>
    </row>
    <row r="24" spans="2:8" x14ac:dyDescent="0.2">
      <c r="E24" t="s">
        <v>288</v>
      </c>
      <c r="F24" t="s">
        <v>28</v>
      </c>
      <c r="G24">
        <v>23</v>
      </c>
      <c r="H24" t="s">
        <v>289</v>
      </c>
    </row>
    <row r="25" spans="2:8" x14ac:dyDescent="0.2">
      <c r="E25" t="s">
        <v>290</v>
      </c>
      <c r="F25" t="s">
        <v>29</v>
      </c>
      <c r="G25">
        <v>24</v>
      </c>
      <c r="H25" t="s">
        <v>291</v>
      </c>
    </row>
    <row r="26" spans="2:8" x14ac:dyDescent="0.2">
      <c r="E26" t="s">
        <v>292</v>
      </c>
      <c r="F26" t="s">
        <v>30</v>
      </c>
      <c r="G26">
        <v>25</v>
      </c>
      <c r="H26" t="s">
        <v>293</v>
      </c>
    </row>
    <row r="27" spans="2:8" x14ac:dyDescent="0.2">
      <c r="E27" t="s">
        <v>294</v>
      </c>
      <c r="F27" t="s">
        <v>31</v>
      </c>
      <c r="G27">
        <v>26</v>
      </c>
      <c r="H27" t="s">
        <v>295</v>
      </c>
    </row>
    <row r="28" spans="2:8" x14ac:dyDescent="0.2">
      <c r="F28" t="s">
        <v>32</v>
      </c>
      <c r="G28">
        <v>27</v>
      </c>
      <c r="H28" t="s">
        <v>296</v>
      </c>
    </row>
    <row r="29" spans="2:8" x14ac:dyDescent="0.2">
      <c r="F29" t="s">
        <v>33</v>
      </c>
      <c r="G29">
        <v>28</v>
      </c>
      <c r="H29" t="s">
        <v>297</v>
      </c>
    </row>
    <row r="30" spans="2:8" x14ac:dyDescent="0.2">
      <c r="F30" t="s">
        <v>34</v>
      </c>
      <c r="G30">
        <v>29</v>
      </c>
      <c r="H30" t="s">
        <v>298</v>
      </c>
    </row>
    <row r="31" spans="2:8" x14ac:dyDescent="0.2">
      <c r="F31" t="s">
        <v>35</v>
      </c>
      <c r="G31">
        <v>30</v>
      </c>
      <c r="H31" t="s">
        <v>299</v>
      </c>
    </row>
    <row r="32" spans="2:8" x14ac:dyDescent="0.2">
      <c r="F32" t="s">
        <v>36</v>
      </c>
      <c r="G32">
        <v>31</v>
      </c>
      <c r="H32" t="s">
        <v>300</v>
      </c>
    </row>
    <row r="33" spans="6:8" x14ac:dyDescent="0.2">
      <c r="F33" t="s">
        <v>37</v>
      </c>
      <c r="G33">
        <v>32</v>
      </c>
      <c r="H33" t="s">
        <v>301</v>
      </c>
    </row>
    <row r="34" spans="6:8" x14ac:dyDescent="0.2">
      <c r="F34" t="s">
        <v>38</v>
      </c>
      <c r="G34">
        <v>33</v>
      </c>
      <c r="H34" t="s">
        <v>302</v>
      </c>
    </row>
    <row r="35" spans="6:8" x14ac:dyDescent="0.2">
      <c r="F35" t="s">
        <v>39</v>
      </c>
      <c r="G35">
        <v>34</v>
      </c>
      <c r="H35" t="s">
        <v>303</v>
      </c>
    </row>
    <row r="36" spans="6:8" x14ac:dyDescent="0.2">
      <c r="F36" t="s">
        <v>40</v>
      </c>
      <c r="G36">
        <v>35</v>
      </c>
      <c r="H36" t="s">
        <v>304</v>
      </c>
    </row>
    <row r="37" spans="6:8" x14ac:dyDescent="0.2">
      <c r="F37" t="s">
        <v>42</v>
      </c>
      <c r="G37">
        <v>36</v>
      </c>
      <c r="H37" t="s">
        <v>305</v>
      </c>
    </row>
    <row r="38" spans="6:8" x14ac:dyDescent="0.2">
      <c r="F38" t="s">
        <v>43</v>
      </c>
      <c r="G38">
        <v>37</v>
      </c>
      <c r="H38" t="s">
        <v>306</v>
      </c>
    </row>
    <row r="39" spans="6:8" x14ac:dyDescent="0.2">
      <c r="F39" t="s">
        <v>44</v>
      </c>
      <c r="G39">
        <v>38</v>
      </c>
      <c r="H39" t="s">
        <v>307</v>
      </c>
    </row>
    <row r="40" spans="6:8" x14ac:dyDescent="0.2">
      <c r="F40" t="s">
        <v>45</v>
      </c>
    </row>
    <row r="41" spans="6:8" x14ac:dyDescent="0.2">
      <c r="F41" t="s">
        <v>46</v>
      </c>
    </row>
    <row r="42" spans="6:8" x14ac:dyDescent="0.2">
      <c r="F42" t="s">
        <v>47</v>
      </c>
    </row>
    <row r="43" spans="6:8" x14ac:dyDescent="0.2">
      <c r="F43" t="s">
        <v>48</v>
      </c>
    </row>
    <row r="44" spans="6:8" x14ac:dyDescent="0.2">
      <c r="F44" t="s">
        <v>49</v>
      </c>
    </row>
    <row r="45" spans="6:8" x14ac:dyDescent="0.2">
      <c r="F45" t="s">
        <v>50</v>
      </c>
    </row>
    <row r="46" spans="6:8" x14ac:dyDescent="0.2">
      <c r="F46" t="s">
        <v>51</v>
      </c>
    </row>
    <row r="47" spans="6:8" x14ac:dyDescent="0.2">
      <c r="F47" t="s">
        <v>52</v>
      </c>
    </row>
    <row r="48" spans="6:8" x14ac:dyDescent="0.2">
      <c r="F48" t="s">
        <v>53</v>
      </c>
    </row>
    <row r="49" spans="6:6" x14ac:dyDescent="0.2">
      <c r="F49" t="s">
        <v>54</v>
      </c>
    </row>
    <row r="50" spans="6:6" x14ac:dyDescent="0.2">
      <c r="F50" t="s">
        <v>55</v>
      </c>
    </row>
    <row r="51" spans="6:6" x14ac:dyDescent="0.2">
      <c r="F51" t="s">
        <v>56</v>
      </c>
    </row>
    <row r="52" spans="6:6" x14ac:dyDescent="0.2">
      <c r="F52" t="s">
        <v>57</v>
      </c>
    </row>
    <row r="53" spans="6:6" x14ac:dyDescent="0.2">
      <c r="F53" t="s">
        <v>58</v>
      </c>
    </row>
    <row r="54" spans="6:6" x14ac:dyDescent="0.2">
      <c r="F54" t="s">
        <v>59</v>
      </c>
    </row>
    <row r="55" spans="6:6" x14ac:dyDescent="0.2">
      <c r="F55" t="s">
        <v>61</v>
      </c>
    </row>
    <row r="56" spans="6:6" x14ac:dyDescent="0.2">
      <c r="F56" t="s">
        <v>62</v>
      </c>
    </row>
    <row r="57" spans="6:6" x14ac:dyDescent="0.2">
      <c r="F57" t="s">
        <v>63</v>
      </c>
    </row>
    <row r="58" spans="6:6" x14ac:dyDescent="0.2">
      <c r="F58" t="s">
        <v>64</v>
      </c>
    </row>
    <row r="59" spans="6:6" x14ac:dyDescent="0.2">
      <c r="F59" t="s">
        <v>65</v>
      </c>
    </row>
    <row r="60" spans="6:6" x14ac:dyDescent="0.2">
      <c r="F60" t="s">
        <v>66</v>
      </c>
    </row>
    <row r="61" spans="6:6" x14ac:dyDescent="0.2">
      <c r="F61" t="s">
        <v>67</v>
      </c>
    </row>
    <row r="62" spans="6:6" x14ac:dyDescent="0.2">
      <c r="F62" t="s">
        <v>68</v>
      </c>
    </row>
    <row r="63" spans="6:6" x14ac:dyDescent="0.2">
      <c r="F63" t="s">
        <v>69</v>
      </c>
    </row>
    <row r="64" spans="6:6" x14ac:dyDescent="0.2">
      <c r="F64" t="s">
        <v>70</v>
      </c>
    </row>
    <row r="65" spans="6:6" x14ac:dyDescent="0.2">
      <c r="F65" t="s">
        <v>71</v>
      </c>
    </row>
    <row r="66" spans="6:6" x14ac:dyDescent="0.2">
      <c r="F66" t="s">
        <v>73</v>
      </c>
    </row>
    <row r="67" spans="6:6" x14ac:dyDescent="0.2">
      <c r="F67" t="s">
        <v>74</v>
      </c>
    </row>
    <row r="68" spans="6:6" x14ac:dyDescent="0.2">
      <c r="F68" t="s">
        <v>75</v>
      </c>
    </row>
    <row r="69" spans="6:6" x14ac:dyDescent="0.2">
      <c r="F69" t="s">
        <v>76</v>
      </c>
    </row>
    <row r="70" spans="6:6" x14ac:dyDescent="0.2">
      <c r="F70" t="s">
        <v>77</v>
      </c>
    </row>
    <row r="71" spans="6:6" x14ac:dyDescent="0.2">
      <c r="F71" t="s">
        <v>78</v>
      </c>
    </row>
    <row r="72" spans="6:6" x14ac:dyDescent="0.2">
      <c r="F72" t="s">
        <v>79</v>
      </c>
    </row>
    <row r="73" spans="6:6" x14ac:dyDescent="0.2">
      <c r="F73" t="s">
        <v>80</v>
      </c>
    </row>
    <row r="74" spans="6:6" x14ac:dyDescent="0.2">
      <c r="F74" t="s">
        <v>81</v>
      </c>
    </row>
    <row r="75" spans="6:6" x14ac:dyDescent="0.2">
      <c r="F75" t="s">
        <v>82</v>
      </c>
    </row>
    <row r="76" spans="6:6" x14ac:dyDescent="0.2">
      <c r="F76" t="s">
        <v>83</v>
      </c>
    </row>
    <row r="77" spans="6:6" x14ac:dyDescent="0.2">
      <c r="F77" t="s">
        <v>84</v>
      </c>
    </row>
    <row r="78" spans="6:6" x14ac:dyDescent="0.2">
      <c r="F78" t="s">
        <v>85</v>
      </c>
    </row>
    <row r="79" spans="6:6" x14ac:dyDescent="0.2">
      <c r="F79" t="s">
        <v>86</v>
      </c>
    </row>
    <row r="80" spans="6:6" x14ac:dyDescent="0.2">
      <c r="F80" t="s">
        <v>87</v>
      </c>
    </row>
    <row r="81" spans="6:6" x14ac:dyDescent="0.2">
      <c r="F81" t="s">
        <v>88</v>
      </c>
    </row>
    <row r="82" spans="6:6" x14ac:dyDescent="0.2">
      <c r="F82" t="s">
        <v>89</v>
      </c>
    </row>
    <row r="83" spans="6:6" x14ac:dyDescent="0.2">
      <c r="F83" t="s">
        <v>90</v>
      </c>
    </row>
    <row r="84" spans="6:6" x14ac:dyDescent="0.2">
      <c r="F84" t="s">
        <v>91</v>
      </c>
    </row>
    <row r="85" spans="6:6" x14ac:dyDescent="0.2">
      <c r="F85" t="s">
        <v>92</v>
      </c>
    </row>
    <row r="86" spans="6:6" x14ac:dyDescent="0.2">
      <c r="F86" t="s">
        <v>93</v>
      </c>
    </row>
    <row r="87" spans="6:6" x14ac:dyDescent="0.2">
      <c r="F87" t="s">
        <v>94</v>
      </c>
    </row>
    <row r="88" spans="6:6" x14ac:dyDescent="0.2">
      <c r="F88" t="s">
        <v>95</v>
      </c>
    </row>
    <row r="89" spans="6:6" x14ac:dyDescent="0.2">
      <c r="F89" t="s">
        <v>96</v>
      </c>
    </row>
    <row r="90" spans="6:6" x14ac:dyDescent="0.2">
      <c r="F90" t="s">
        <v>97</v>
      </c>
    </row>
    <row r="91" spans="6:6" x14ac:dyDescent="0.2">
      <c r="F91" t="s">
        <v>98</v>
      </c>
    </row>
    <row r="92" spans="6:6" x14ac:dyDescent="0.2">
      <c r="F92" t="s">
        <v>99</v>
      </c>
    </row>
    <row r="93" spans="6:6" x14ac:dyDescent="0.2">
      <c r="F93" t="s">
        <v>100</v>
      </c>
    </row>
    <row r="94" spans="6:6" x14ac:dyDescent="0.2">
      <c r="F94" t="s">
        <v>101</v>
      </c>
    </row>
    <row r="95" spans="6:6" x14ac:dyDescent="0.2">
      <c r="F95" t="s">
        <v>102</v>
      </c>
    </row>
    <row r="96" spans="6:6" x14ac:dyDescent="0.2">
      <c r="F96" t="s">
        <v>103</v>
      </c>
    </row>
    <row r="97" spans="6:6" x14ac:dyDescent="0.2">
      <c r="F97" t="s">
        <v>104</v>
      </c>
    </row>
    <row r="98" spans="6:6" x14ac:dyDescent="0.2">
      <c r="F98" t="s">
        <v>105</v>
      </c>
    </row>
    <row r="99" spans="6:6" x14ac:dyDescent="0.2">
      <c r="F99" t="s">
        <v>106</v>
      </c>
    </row>
    <row r="100" spans="6:6" x14ac:dyDescent="0.2">
      <c r="F100" t="s">
        <v>107</v>
      </c>
    </row>
    <row r="101" spans="6:6" x14ac:dyDescent="0.2">
      <c r="F101" t="s">
        <v>108</v>
      </c>
    </row>
    <row r="102" spans="6:6" x14ac:dyDescent="0.2">
      <c r="F102" t="s">
        <v>109</v>
      </c>
    </row>
    <row r="103" spans="6:6" x14ac:dyDescent="0.2">
      <c r="F103" t="s">
        <v>110</v>
      </c>
    </row>
    <row r="104" spans="6:6" x14ac:dyDescent="0.2">
      <c r="F104" t="s">
        <v>111</v>
      </c>
    </row>
    <row r="105" spans="6:6" x14ac:dyDescent="0.2">
      <c r="F105" t="s">
        <v>112</v>
      </c>
    </row>
    <row r="106" spans="6:6" x14ac:dyDescent="0.2">
      <c r="F106" t="s">
        <v>113</v>
      </c>
    </row>
    <row r="107" spans="6:6" x14ac:dyDescent="0.2">
      <c r="F107" t="s">
        <v>114</v>
      </c>
    </row>
    <row r="108" spans="6:6" x14ac:dyDescent="0.2">
      <c r="F108" t="s">
        <v>115</v>
      </c>
    </row>
    <row r="109" spans="6:6" x14ac:dyDescent="0.2">
      <c r="F109" t="s">
        <v>116</v>
      </c>
    </row>
    <row r="110" spans="6:6" x14ac:dyDescent="0.2">
      <c r="F110" t="s">
        <v>117</v>
      </c>
    </row>
    <row r="111" spans="6:6" x14ac:dyDescent="0.2">
      <c r="F111" t="s">
        <v>118</v>
      </c>
    </row>
    <row r="112" spans="6:6" x14ac:dyDescent="0.2">
      <c r="F112" t="s">
        <v>119</v>
      </c>
    </row>
    <row r="113" spans="6:6" x14ac:dyDescent="0.2">
      <c r="F113" t="s">
        <v>120</v>
      </c>
    </row>
    <row r="114" spans="6:6" x14ac:dyDescent="0.2">
      <c r="F114" t="s">
        <v>121</v>
      </c>
    </row>
    <row r="115" spans="6:6" x14ac:dyDescent="0.2">
      <c r="F115" t="s">
        <v>122</v>
      </c>
    </row>
    <row r="116" spans="6:6" x14ac:dyDescent="0.2">
      <c r="F116" t="s">
        <v>123</v>
      </c>
    </row>
    <row r="117" spans="6:6" x14ac:dyDescent="0.2">
      <c r="F117" t="s">
        <v>124</v>
      </c>
    </row>
    <row r="118" spans="6:6" x14ac:dyDescent="0.2">
      <c r="F118" t="s">
        <v>125</v>
      </c>
    </row>
    <row r="119" spans="6:6" x14ac:dyDescent="0.2">
      <c r="F119" t="s">
        <v>126</v>
      </c>
    </row>
    <row r="120" spans="6:6" x14ac:dyDescent="0.2">
      <c r="F120" t="s">
        <v>127</v>
      </c>
    </row>
    <row r="121" spans="6:6" x14ac:dyDescent="0.2">
      <c r="F121" t="s">
        <v>128</v>
      </c>
    </row>
    <row r="122" spans="6:6" x14ac:dyDescent="0.2">
      <c r="F122" t="s">
        <v>129</v>
      </c>
    </row>
    <row r="123" spans="6:6" x14ac:dyDescent="0.2">
      <c r="F123" t="s">
        <v>130</v>
      </c>
    </row>
    <row r="124" spans="6:6" x14ac:dyDescent="0.2">
      <c r="F124" t="s">
        <v>131</v>
      </c>
    </row>
    <row r="125" spans="6:6" x14ac:dyDescent="0.2">
      <c r="F125" t="s">
        <v>132</v>
      </c>
    </row>
    <row r="126" spans="6:6" x14ac:dyDescent="0.2">
      <c r="F126" t="s">
        <v>133</v>
      </c>
    </row>
    <row r="127" spans="6:6" x14ac:dyDescent="0.2">
      <c r="F127" t="s">
        <v>134</v>
      </c>
    </row>
    <row r="128" spans="6:6" x14ac:dyDescent="0.2">
      <c r="F128" t="s">
        <v>135</v>
      </c>
    </row>
    <row r="129" spans="6:6" x14ac:dyDescent="0.2">
      <c r="F129" t="s">
        <v>136</v>
      </c>
    </row>
    <row r="130" spans="6:6" x14ac:dyDescent="0.2">
      <c r="F130" t="s">
        <v>137</v>
      </c>
    </row>
    <row r="131" spans="6:6" x14ac:dyDescent="0.2">
      <c r="F131" t="s">
        <v>138</v>
      </c>
    </row>
    <row r="132" spans="6:6" x14ac:dyDescent="0.2">
      <c r="F132" t="s">
        <v>139</v>
      </c>
    </row>
    <row r="133" spans="6:6" x14ac:dyDescent="0.2">
      <c r="F133" t="s">
        <v>140</v>
      </c>
    </row>
    <row r="134" spans="6:6" x14ac:dyDescent="0.2">
      <c r="F134" t="s">
        <v>141</v>
      </c>
    </row>
    <row r="135" spans="6:6" x14ac:dyDescent="0.2">
      <c r="F135" t="s">
        <v>142</v>
      </c>
    </row>
    <row r="136" spans="6:6" x14ac:dyDescent="0.2">
      <c r="F136" t="s">
        <v>143</v>
      </c>
    </row>
    <row r="137" spans="6:6" x14ac:dyDescent="0.2">
      <c r="F137" t="s">
        <v>144</v>
      </c>
    </row>
    <row r="138" spans="6:6" x14ac:dyDescent="0.2">
      <c r="F138" t="s">
        <v>145</v>
      </c>
    </row>
    <row r="139" spans="6:6" x14ac:dyDescent="0.2">
      <c r="F139" t="s">
        <v>146</v>
      </c>
    </row>
    <row r="140" spans="6:6" x14ac:dyDescent="0.2">
      <c r="F140" t="s">
        <v>147</v>
      </c>
    </row>
    <row r="141" spans="6:6" x14ac:dyDescent="0.2">
      <c r="F141" t="s">
        <v>148</v>
      </c>
    </row>
    <row r="142" spans="6:6" x14ac:dyDescent="0.2">
      <c r="F142" t="s">
        <v>149</v>
      </c>
    </row>
    <row r="143" spans="6:6" x14ac:dyDescent="0.2">
      <c r="F143" t="s">
        <v>150</v>
      </c>
    </row>
    <row r="144" spans="6:6" x14ac:dyDescent="0.2">
      <c r="F144" t="s">
        <v>151</v>
      </c>
    </row>
    <row r="145" spans="6:6" x14ac:dyDescent="0.2">
      <c r="F145" t="s">
        <v>152</v>
      </c>
    </row>
    <row r="146" spans="6:6" x14ac:dyDescent="0.2">
      <c r="F146" t="s">
        <v>153</v>
      </c>
    </row>
    <row r="147" spans="6:6" x14ac:dyDescent="0.2">
      <c r="F147" t="s">
        <v>154</v>
      </c>
    </row>
    <row r="148" spans="6:6" x14ac:dyDescent="0.2">
      <c r="F148" t="s">
        <v>155</v>
      </c>
    </row>
    <row r="149" spans="6:6" x14ac:dyDescent="0.2">
      <c r="F149" t="s">
        <v>156</v>
      </c>
    </row>
    <row r="150" spans="6:6" x14ac:dyDescent="0.2">
      <c r="F150" t="s">
        <v>157</v>
      </c>
    </row>
    <row r="151" spans="6:6" x14ac:dyDescent="0.2">
      <c r="F151" t="s">
        <v>158</v>
      </c>
    </row>
    <row r="152" spans="6:6" x14ac:dyDescent="0.2">
      <c r="F152" t="s">
        <v>159</v>
      </c>
    </row>
    <row r="153" spans="6:6" x14ac:dyDescent="0.2">
      <c r="F153" t="s">
        <v>160</v>
      </c>
    </row>
    <row r="154" spans="6:6" x14ac:dyDescent="0.2">
      <c r="F154" t="s">
        <v>161</v>
      </c>
    </row>
    <row r="155" spans="6:6" x14ac:dyDescent="0.2">
      <c r="F155" t="s">
        <v>162</v>
      </c>
    </row>
    <row r="156" spans="6:6" x14ac:dyDescent="0.2">
      <c r="F156" t="s">
        <v>163</v>
      </c>
    </row>
    <row r="157" spans="6:6" x14ac:dyDescent="0.2">
      <c r="F157" t="s">
        <v>164</v>
      </c>
    </row>
    <row r="158" spans="6:6" x14ac:dyDescent="0.2">
      <c r="F158" t="s">
        <v>165</v>
      </c>
    </row>
    <row r="159" spans="6:6" x14ac:dyDescent="0.2">
      <c r="F159" t="s">
        <v>166</v>
      </c>
    </row>
    <row r="160" spans="6:6" x14ac:dyDescent="0.2">
      <c r="F160" t="s">
        <v>167</v>
      </c>
    </row>
    <row r="161" spans="6:6" x14ac:dyDescent="0.2">
      <c r="F161" t="s">
        <v>168</v>
      </c>
    </row>
    <row r="162" spans="6:6" x14ac:dyDescent="0.2">
      <c r="F162" t="s">
        <v>169</v>
      </c>
    </row>
    <row r="163" spans="6:6" x14ac:dyDescent="0.2">
      <c r="F163" t="s">
        <v>170</v>
      </c>
    </row>
    <row r="164" spans="6:6" x14ac:dyDescent="0.2">
      <c r="F164" t="s">
        <v>171</v>
      </c>
    </row>
    <row r="165" spans="6:6" x14ac:dyDescent="0.2">
      <c r="F165" t="s">
        <v>172</v>
      </c>
    </row>
    <row r="166" spans="6:6" x14ac:dyDescent="0.2">
      <c r="F166" t="s">
        <v>173</v>
      </c>
    </row>
    <row r="167" spans="6:6" x14ac:dyDescent="0.2">
      <c r="F167" t="s">
        <v>174</v>
      </c>
    </row>
    <row r="168" spans="6:6" x14ac:dyDescent="0.2">
      <c r="F168" t="s">
        <v>175</v>
      </c>
    </row>
    <row r="169" spans="6:6" x14ac:dyDescent="0.2">
      <c r="F169" t="s">
        <v>176</v>
      </c>
    </row>
    <row r="170" spans="6:6" x14ac:dyDescent="0.2">
      <c r="F170" t="s">
        <v>177</v>
      </c>
    </row>
    <row r="171" spans="6:6" x14ac:dyDescent="0.2">
      <c r="F171" t="s">
        <v>178</v>
      </c>
    </row>
    <row r="172" spans="6:6" x14ac:dyDescent="0.2">
      <c r="F172" t="s">
        <v>179</v>
      </c>
    </row>
    <row r="173" spans="6:6" x14ac:dyDescent="0.2">
      <c r="F173" t="s">
        <v>180</v>
      </c>
    </row>
    <row r="174" spans="6:6" x14ac:dyDescent="0.2">
      <c r="F174" t="s">
        <v>181</v>
      </c>
    </row>
    <row r="175" spans="6:6" x14ac:dyDescent="0.2">
      <c r="F175" t="s">
        <v>182</v>
      </c>
    </row>
    <row r="176" spans="6:6" x14ac:dyDescent="0.2">
      <c r="F176" t="s">
        <v>183</v>
      </c>
    </row>
    <row r="177" spans="6:6" x14ac:dyDescent="0.2">
      <c r="F177" t="s">
        <v>184</v>
      </c>
    </row>
    <row r="178" spans="6:6" x14ac:dyDescent="0.2">
      <c r="F178" t="s">
        <v>185</v>
      </c>
    </row>
    <row r="179" spans="6:6" x14ac:dyDescent="0.2">
      <c r="F179" t="s">
        <v>186</v>
      </c>
    </row>
    <row r="180" spans="6:6" x14ac:dyDescent="0.2">
      <c r="F180" t="s">
        <v>187</v>
      </c>
    </row>
    <row r="181" spans="6:6" x14ac:dyDescent="0.2">
      <c r="F181" t="s">
        <v>188</v>
      </c>
    </row>
    <row r="182" spans="6:6" x14ac:dyDescent="0.2">
      <c r="F182" t="s">
        <v>189</v>
      </c>
    </row>
    <row r="183" spans="6:6" x14ac:dyDescent="0.2">
      <c r="F183" t="s">
        <v>190</v>
      </c>
    </row>
    <row r="184" spans="6:6" x14ac:dyDescent="0.2">
      <c r="F184" t="s">
        <v>191</v>
      </c>
    </row>
    <row r="185" spans="6:6" x14ac:dyDescent="0.2">
      <c r="F185" t="s">
        <v>192</v>
      </c>
    </row>
    <row r="186" spans="6:6" x14ac:dyDescent="0.2">
      <c r="F186" t="s">
        <v>193</v>
      </c>
    </row>
    <row r="187" spans="6:6" x14ac:dyDescent="0.2">
      <c r="F187" t="s">
        <v>194</v>
      </c>
    </row>
    <row r="188" spans="6:6" x14ac:dyDescent="0.2">
      <c r="F188" t="s">
        <v>195</v>
      </c>
    </row>
    <row r="189" spans="6:6" x14ac:dyDescent="0.2">
      <c r="F189" t="s">
        <v>196</v>
      </c>
    </row>
    <row r="190" spans="6:6" x14ac:dyDescent="0.2">
      <c r="F190" t="s">
        <v>197</v>
      </c>
    </row>
    <row r="191" spans="6:6" x14ac:dyDescent="0.2">
      <c r="F191" t="s">
        <v>198</v>
      </c>
    </row>
    <row r="192" spans="6:6" x14ac:dyDescent="0.2">
      <c r="F192" t="s">
        <v>199</v>
      </c>
    </row>
    <row r="193" spans="6:6" x14ac:dyDescent="0.2">
      <c r="F193" t="s">
        <v>200</v>
      </c>
    </row>
    <row r="194" spans="6:6" x14ac:dyDescent="0.2">
      <c r="F194" t="s">
        <v>201</v>
      </c>
    </row>
    <row r="195" spans="6:6" x14ac:dyDescent="0.2">
      <c r="F195" t="s">
        <v>202</v>
      </c>
    </row>
    <row r="196" spans="6:6" x14ac:dyDescent="0.2">
      <c r="F196" t="s">
        <v>203</v>
      </c>
    </row>
    <row r="197" spans="6:6" x14ac:dyDescent="0.2">
      <c r="F197" t="s">
        <v>204</v>
      </c>
    </row>
    <row r="198" spans="6:6" x14ac:dyDescent="0.2">
      <c r="F198" t="s">
        <v>205</v>
      </c>
    </row>
    <row r="199" spans="6:6" x14ac:dyDescent="0.2">
      <c r="F199" t="s">
        <v>206</v>
      </c>
    </row>
    <row r="200" spans="6:6" x14ac:dyDescent="0.2">
      <c r="F200" t="s">
        <v>207</v>
      </c>
    </row>
    <row r="201" spans="6:6" x14ac:dyDescent="0.2">
      <c r="F201" t="s">
        <v>208</v>
      </c>
    </row>
    <row r="202" spans="6:6" x14ac:dyDescent="0.2">
      <c r="F202" t="s">
        <v>209</v>
      </c>
    </row>
    <row r="203" spans="6:6" x14ac:dyDescent="0.2">
      <c r="F203" t="s">
        <v>210</v>
      </c>
    </row>
    <row r="204" spans="6:6" x14ac:dyDescent="0.2">
      <c r="F204" t="s">
        <v>211</v>
      </c>
    </row>
    <row r="205" spans="6:6" x14ac:dyDescent="0.2">
      <c r="F205" t="s">
        <v>212</v>
      </c>
    </row>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48"/>
  <sheetViews>
    <sheetView tabSelected="1" zoomScale="90" zoomScaleNormal="90" workbookViewId="0">
      <selection activeCell="C34" sqref="C34"/>
    </sheetView>
  </sheetViews>
  <sheetFormatPr baseColWidth="10" defaultRowHeight="12.75" x14ac:dyDescent="0.2"/>
  <cols>
    <col min="1" max="1" width="3" style="232" customWidth="1"/>
    <col min="2" max="2" width="15.85546875" style="232" customWidth="1"/>
    <col min="3" max="3" width="65" style="232" customWidth="1"/>
    <col min="4" max="4" width="17.7109375" style="232" customWidth="1"/>
    <col min="5" max="5" width="12.7109375" style="234" customWidth="1"/>
    <col min="6" max="6" width="14.7109375" style="232" customWidth="1"/>
    <col min="7" max="7" width="12.7109375" style="232" customWidth="1"/>
    <col min="8" max="8" width="21.28515625" style="232" customWidth="1"/>
    <col min="9" max="9" width="20.140625" style="232" customWidth="1"/>
    <col min="10" max="10" width="16.140625" style="232" bestFit="1" customWidth="1"/>
    <col min="11" max="11" width="16.7109375" style="232" customWidth="1"/>
    <col min="12" max="12" width="47.140625" style="232" customWidth="1"/>
    <col min="13" max="13" width="14" style="232" customWidth="1"/>
    <col min="14" max="14" width="42.42578125" style="232" customWidth="1"/>
    <col min="15" max="256" width="11.42578125" style="232"/>
    <col min="257" max="257" width="4.85546875" style="232" customWidth="1"/>
    <col min="258" max="258" width="27.85546875" style="232" customWidth="1"/>
    <col min="259" max="259" width="66.42578125" style="232" customWidth="1"/>
    <col min="260" max="260" width="15.7109375" style="232" customWidth="1"/>
    <col min="261" max="261" width="15.140625" style="232" customWidth="1"/>
    <col min="262" max="262" width="21" style="232" customWidth="1"/>
    <col min="263" max="263" width="18.42578125" style="232" customWidth="1"/>
    <col min="264" max="264" width="21.28515625" style="232" customWidth="1"/>
    <col min="265" max="265" width="16.42578125" style="232" customWidth="1"/>
    <col min="266" max="266" width="16.140625" style="232" bestFit="1" customWidth="1"/>
    <col min="267" max="267" width="16.7109375" style="232" customWidth="1"/>
    <col min="268" max="268" width="47.140625" style="232" customWidth="1"/>
    <col min="269" max="269" width="14" style="232" customWidth="1"/>
    <col min="270" max="270" width="42.42578125" style="232" customWidth="1"/>
    <col min="271" max="512" width="11.42578125" style="232"/>
    <col min="513" max="513" width="4.85546875" style="232" customWidth="1"/>
    <col min="514" max="514" width="27.85546875" style="232" customWidth="1"/>
    <col min="515" max="515" width="66.42578125" style="232" customWidth="1"/>
    <col min="516" max="516" width="15.7109375" style="232" customWidth="1"/>
    <col min="517" max="517" width="15.140625" style="232" customWidth="1"/>
    <col min="518" max="518" width="21" style="232" customWidth="1"/>
    <col min="519" max="519" width="18.42578125" style="232" customWidth="1"/>
    <col min="520" max="520" width="21.28515625" style="232" customWidth="1"/>
    <col min="521" max="521" width="16.42578125" style="232" customWidth="1"/>
    <col min="522" max="522" width="16.140625" style="232" bestFit="1" customWidth="1"/>
    <col min="523" max="523" width="16.7109375" style="232" customWidth="1"/>
    <col min="524" max="524" width="47.140625" style="232" customWidth="1"/>
    <col min="525" max="525" width="14" style="232" customWidth="1"/>
    <col min="526" max="526" width="42.42578125" style="232" customWidth="1"/>
    <col min="527" max="768" width="11.42578125" style="232"/>
    <col min="769" max="769" width="4.85546875" style="232" customWidth="1"/>
    <col min="770" max="770" width="27.85546875" style="232" customWidth="1"/>
    <col min="771" max="771" width="66.42578125" style="232" customWidth="1"/>
    <col min="772" max="772" width="15.7109375" style="232" customWidth="1"/>
    <col min="773" max="773" width="15.140625" style="232" customWidth="1"/>
    <col min="774" max="774" width="21" style="232" customWidth="1"/>
    <col min="775" max="775" width="18.42578125" style="232" customWidth="1"/>
    <col min="776" max="776" width="21.28515625" style="232" customWidth="1"/>
    <col min="777" max="777" width="16.42578125" style="232" customWidth="1"/>
    <col min="778" max="778" width="16.140625" style="232" bestFit="1" customWidth="1"/>
    <col min="779" max="779" width="16.7109375" style="232" customWidth="1"/>
    <col min="780" max="780" width="47.140625" style="232" customWidth="1"/>
    <col min="781" max="781" width="14" style="232" customWidth="1"/>
    <col min="782" max="782" width="42.42578125" style="232" customWidth="1"/>
    <col min="783" max="1024" width="11.42578125" style="232"/>
    <col min="1025" max="1025" width="4.85546875" style="232" customWidth="1"/>
    <col min="1026" max="1026" width="27.85546875" style="232" customWidth="1"/>
    <col min="1027" max="1027" width="66.42578125" style="232" customWidth="1"/>
    <col min="1028" max="1028" width="15.7109375" style="232" customWidth="1"/>
    <col min="1029" max="1029" width="15.140625" style="232" customWidth="1"/>
    <col min="1030" max="1030" width="21" style="232" customWidth="1"/>
    <col min="1031" max="1031" width="18.42578125" style="232" customWidth="1"/>
    <col min="1032" max="1032" width="21.28515625" style="232" customWidth="1"/>
    <col min="1033" max="1033" width="16.42578125" style="232" customWidth="1"/>
    <col min="1034" max="1034" width="16.140625" style="232" bestFit="1" customWidth="1"/>
    <col min="1035" max="1035" width="16.7109375" style="232" customWidth="1"/>
    <col min="1036" max="1036" width="47.140625" style="232" customWidth="1"/>
    <col min="1037" max="1037" width="14" style="232" customWidth="1"/>
    <col min="1038" max="1038" width="42.42578125" style="232" customWidth="1"/>
    <col min="1039" max="1280" width="11.42578125" style="232"/>
    <col min="1281" max="1281" width="4.85546875" style="232" customWidth="1"/>
    <col min="1282" max="1282" width="27.85546875" style="232" customWidth="1"/>
    <col min="1283" max="1283" width="66.42578125" style="232" customWidth="1"/>
    <col min="1284" max="1284" width="15.7109375" style="232" customWidth="1"/>
    <col min="1285" max="1285" width="15.140625" style="232" customWidth="1"/>
    <col min="1286" max="1286" width="21" style="232" customWidth="1"/>
    <col min="1287" max="1287" width="18.42578125" style="232" customWidth="1"/>
    <col min="1288" max="1288" width="21.28515625" style="232" customWidth="1"/>
    <col min="1289" max="1289" width="16.42578125" style="232" customWidth="1"/>
    <col min="1290" max="1290" width="16.140625" style="232" bestFit="1" customWidth="1"/>
    <col min="1291" max="1291" width="16.7109375" style="232" customWidth="1"/>
    <col min="1292" max="1292" width="47.140625" style="232" customWidth="1"/>
    <col min="1293" max="1293" width="14" style="232" customWidth="1"/>
    <col min="1294" max="1294" width="42.42578125" style="232" customWidth="1"/>
    <col min="1295" max="1536" width="11.42578125" style="232"/>
    <col min="1537" max="1537" width="4.85546875" style="232" customWidth="1"/>
    <col min="1538" max="1538" width="27.85546875" style="232" customWidth="1"/>
    <col min="1539" max="1539" width="66.42578125" style="232" customWidth="1"/>
    <col min="1540" max="1540" width="15.7109375" style="232" customWidth="1"/>
    <col min="1541" max="1541" width="15.140625" style="232" customWidth="1"/>
    <col min="1542" max="1542" width="21" style="232" customWidth="1"/>
    <col min="1543" max="1543" width="18.42578125" style="232" customWidth="1"/>
    <col min="1544" max="1544" width="21.28515625" style="232" customWidth="1"/>
    <col min="1545" max="1545" width="16.42578125" style="232" customWidth="1"/>
    <col min="1546" max="1546" width="16.140625" style="232" bestFit="1" customWidth="1"/>
    <col min="1547" max="1547" width="16.7109375" style="232" customWidth="1"/>
    <col min="1548" max="1548" width="47.140625" style="232" customWidth="1"/>
    <col min="1549" max="1549" width="14" style="232" customWidth="1"/>
    <col min="1550" max="1550" width="42.42578125" style="232" customWidth="1"/>
    <col min="1551" max="1792" width="11.42578125" style="232"/>
    <col min="1793" max="1793" width="4.85546875" style="232" customWidth="1"/>
    <col min="1794" max="1794" width="27.85546875" style="232" customWidth="1"/>
    <col min="1795" max="1795" width="66.42578125" style="232" customWidth="1"/>
    <col min="1796" max="1796" width="15.7109375" style="232" customWidth="1"/>
    <col min="1797" max="1797" width="15.140625" style="232" customWidth="1"/>
    <col min="1798" max="1798" width="21" style="232" customWidth="1"/>
    <col min="1799" max="1799" width="18.42578125" style="232" customWidth="1"/>
    <col min="1800" max="1800" width="21.28515625" style="232" customWidth="1"/>
    <col min="1801" max="1801" width="16.42578125" style="232" customWidth="1"/>
    <col min="1802" max="1802" width="16.140625" style="232" bestFit="1" customWidth="1"/>
    <col min="1803" max="1803" width="16.7109375" style="232" customWidth="1"/>
    <col min="1804" max="1804" width="47.140625" style="232" customWidth="1"/>
    <col min="1805" max="1805" width="14" style="232" customWidth="1"/>
    <col min="1806" max="1806" width="42.42578125" style="232" customWidth="1"/>
    <col min="1807" max="2048" width="11.42578125" style="232"/>
    <col min="2049" max="2049" width="4.85546875" style="232" customWidth="1"/>
    <col min="2050" max="2050" width="27.85546875" style="232" customWidth="1"/>
    <col min="2051" max="2051" width="66.42578125" style="232" customWidth="1"/>
    <col min="2052" max="2052" width="15.7109375" style="232" customWidth="1"/>
    <col min="2053" max="2053" width="15.140625" style="232" customWidth="1"/>
    <col min="2054" max="2054" width="21" style="232" customWidth="1"/>
    <col min="2055" max="2055" width="18.42578125" style="232" customWidth="1"/>
    <col min="2056" max="2056" width="21.28515625" style="232" customWidth="1"/>
    <col min="2057" max="2057" width="16.42578125" style="232" customWidth="1"/>
    <col min="2058" max="2058" width="16.140625" style="232" bestFit="1" customWidth="1"/>
    <col min="2059" max="2059" width="16.7109375" style="232" customWidth="1"/>
    <col min="2060" max="2060" width="47.140625" style="232" customWidth="1"/>
    <col min="2061" max="2061" width="14" style="232" customWidth="1"/>
    <col min="2062" max="2062" width="42.42578125" style="232" customWidth="1"/>
    <col min="2063" max="2304" width="11.42578125" style="232"/>
    <col min="2305" max="2305" width="4.85546875" style="232" customWidth="1"/>
    <col min="2306" max="2306" width="27.85546875" style="232" customWidth="1"/>
    <col min="2307" max="2307" width="66.42578125" style="232" customWidth="1"/>
    <col min="2308" max="2308" width="15.7109375" style="232" customWidth="1"/>
    <col min="2309" max="2309" width="15.140625" style="232" customWidth="1"/>
    <col min="2310" max="2310" width="21" style="232" customWidth="1"/>
    <col min="2311" max="2311" width="18.42578125" style="232" customWidth="1"/>
    <col min="2312" max="2312" width="21.28515625" style="232" customWidth="1"/>
    <col min="2313" max="2313" width="16.42578125" style="232" customWidth="1"/>
    <col min="2314" max="2314" width="16.140625" style="232" bestFit="1" customWidth="1"/>
    <col min="2315" max="2315" width="16.7109375" style="232" customWidth="1"/>
    <col min="2316" max="2316" width="47.140625" style="232" customWidth="1"/>
    <col min="2317" max="2317" width="14" style="232" customWidth="1"/>
    <col min="2318" max="2318" width="42.42578125" style="232" customWidth="1"/>
    <col min="2319" max="2560" width="11.42578125" style="232"/>
    <col min="2561" max="2561" width="4.85546875" style="232" customWidth="1"/>
    <col min="2562" max="2562" width="27.85546875" style="232" customWidth="1"/>
    <col min="2563" max="2563" width="66.42578125" style="232" customWidth="1"/>
    <col min="2564" max="2564" width="15.7109375" style="232" customWidth="1"/>
    <col min="2565" max="2565" width="15.140625" style="232" customWidth="1"/>
    <col min="2566" max="2566" width="21" style="232" customWidth="1"/>
    <col min="2567" max="2567" width="18.42578125" style="232" customWidth="1"/>
    <col min="2568" max="2568" width="21.28515625" style="232" customWidth="1"/>
    <col min="2569" max="2569" width="16.42578125" style="232" customWidth="1"/>
    <col min="2570" max="2570" width="16.140625" style="232" bestFit="1" customWidth="1"/>
    <col min="2571" max="2571" width="16.7109375" style="232" customWidth="1"/>
    <col min="2572" max="2572" width="47.140625" style="232" customWidth="1"/>
    <col min="2573" max="2573" width="14" style="232" customWidth="1"/>
    <col min="2574" max="2574" width="42.42578125" style="232" customWidth="1"/>
    <col min="2575" max="2816" width="11.42578125" style="232"/>
    <col min="2817" max="2817" width="4.85546875" style="232" customWidth="1"/>
    <col min="2818" max="2818" width="27.85546875" style="232" customWidth="1"/>
    <col min="2819" max="2819" width="66.42578125" style="232" customWidth="1"/>
    <col min="2820" max="2820" width="15.7109375" style="232" customWidth="1"/>
    <col min="2821" max="2821" width="15.140625" style="232" customWidth="1"/>
    <col min="2822" max="2822" width="21" style="232" customWidth="1"/>
    <col min="2823" max="2823" width="18.42578125" style="232" customWidth="1"/>
    <col min="2824" max="2824" width="21.28515625" style="232" customWidth="1"/>
    <col min="2825" max="2825" width="16.42578125" style="232" customWidth="1"/>
    <col min="2826" max="2826" width="16.140625" style="232" bestFit="1" customWidth="1"/>
    <col min="2827" max="2827" width="16.7109375" style="232" customWidth="1"/>
    <col min="2828" max="2828" width="47.140625" style="232" customWidth="1"/>
    <col min="2829" max="2829" width="14" style="232" customWidth="1"/>
    <col min="2830" max="2830" width="42.42578125" style="232" customWidth="1"/>
    <col min="2831" max="3072" width="11.42578125" style="232"/>
    <col min="3073" max="3073" width="4.85546875" style="232" customWidth="1"/>
    <col min="3074" max="3074" width="27.85546875" style="232" customWidth="1"/>
    <col min="3075" max="3075" width="66.42578125" style="232" customWidth="1"/>
    <col min="3076" max="3076" width="15.7109375" style="232" customWidth="1"/>
    <col min="3077" max="3077" width="15.140625" style="232" customWidth="1"/>
    <col min="3078" max="3078" width="21" style="232" customWidth="1"/>
    <col min="3079" max="3079" width="18.42578125" style="232" customWidth="1"/>
    <col min="3080" max="3080" width="21.28515625" style="232" customWidth="1"/>
    <col min="3081" max="3081" width="16.42578125" style="232" customWidth="1"/>
    <col min="3082" max="3082" width="16.140625" style="232" bestFit="1" customWidth="1"/>
    <col min="3083" max="3083" width="16.7109375" style="232" customWidth="1"/>
    <col min="3084" max="3084" width="47.140625" style="232" customWidth="1"/>
    <col min="3085" max="3085" width="14" style="232" customWidth="1"/>
    <col min="3086" max="3086" width="42.42578125" style="232" customWidth="1"/>
    <col min="3087" max="3328" width="11.42578125" style="232"/>
    <col min="3329" max="3329" width="4.85546875" style="232" customWidth="1"/>
    <col min="3330" max="3330" width="27.85546875" style="232" customWidth="1"/>
    <col min="3331" max="3331" width="66.42578125" style="232" customWidth="1"/>
    <col min="3332" max="3332" width="15.7109375" style="232" customWidth="1"/>
    <col min="3333" max="3333" width="15.140625" style="232" customWidth="1"/>
    <col min="3334" max="3334" width="21" style="232" customWidth="1"/>
    <col min="3335" max="3335" width="18.42578125" style="232" customWidth="1"/>
    <col min="3336" max="3336" width="21.28515625" style="232" customWidth="1"/>
    <col min="3337" max="3337" width="16.42578125" style="232" customWidth="1"/>
    <col min="3338" max="3338" width="16.140625" style="232" bestFit="1" customWidth="1"/>
    <col min="3339" max="3339" width="16.7109375" style="232" customWidth="1"/>
    <col min="3340" max="3340" width="47.140625" style="232" customWidth="1"/>
    <col min="3341" max="3341" width="14" style="232" customWidth="1"/>
    <col min="3342" max="3342" width="42.42578125" style="232" customWidth="1"/>
    <col min="3343" max="3584" width="11.42578125" style="232"/>
    <col min="3585" max="3585" width="4.85546875" style="232" customWidth="1"/>
    <col min="3586" max="3586" width="27.85546875" style="232" customWidth="1"/>
    <col min="3587" max="3587" width="66.42578125" style="232" customWidth="1"/>
    <col min="3588" max="3588" width="15.7109375" style="232" customWidth="1"/>
    <col min="3589" max="3589" width="15.140625" style="232" customWidth="1"/>
    <col min="3590" max="3590" width="21" style="232" customWidth="1"/>
    <col min="3591" max="3591" width="18.42578125" style="232" customWidth="1"/>
    <col min="3592" max="3592" width="21.28515625" style="232" customWidth="1"/>
    <col min="3593" max="3593" width="16.42578125" style="232" customWidth="1"/>
    <col min="3594" max="3594" width="16.140625" style="232" bestFit="1" customWidth="1"/>
    <col min="3595" max="3595" width="16.7109375" style="232" customWidth="1"/>
    <col min="3596" max="3596" width="47.140625" style="232" customWidth="1"/>
    <col min="3597" max="3597" width="14" style="232" customWidth="1"/>
    <col min="3598" max="3598" width="42.42578125" style="232" customWidth="1"/>
    <col min="3599" max="3840" width="11.42578125" style="232"/>
    <col min="3841" max="3841" width="4.85546875" style="232" customWidth="1"/>
    <col min="3842" max="3842" width="27.85546875" style="232" customWidth="1"/>
    <col min="3843" max="3843" width="66.42578125" style="232" customWidth="1"/>
    <col min="3844" max="3844" width="15.7109375" style="232" customWidth="1"/>
    <col min="3845" max="3845" width="15.140625" style="232" customWidth="1"/>
    <col min="3846" max="3846" width="21" style="232" customWidth="1"/>
    <col min="3847" max="3847" width="18.42578125" style="232" customWidth="1"/>
    <col min="3848" max="3848" width="21.28515625" style="232" customWidth="1"/>
    <col min="3849" max="3849" width="16.42578125" style="232" customWidth="1"/>
    <col min="3850" max="3850" width="16.140625" style="232" bestFit="1" customWidth="1"/>
    <col min="3851" max="3851" width="16.7109375" style="232" customWidth="1"/>
    <col min="3852" max="3852" width="47.140625" style="232" customWidth="1"/>
    <col min="3853" max="3853" width="14" style="232" customWidth="1"/>
    <col min="3854" max="3854" width="42.42578125" style="232" customWidth="1"/>
    <col min="3855" max="4096" width="11.42578125" style="232"/>
    <col min="4097" max="4097" width="4.85546875" style="232" customWidth="1"/>
    <col min="4098" max="4098" width="27.85546875" style="232" customWidth="1"/>
    <col min="4099" max="4099" width="66.42578125" style="232" customWidth="1"/>
    <col min="4100" max="4100" width="15.7109375" style="232" customWidth="1"/>
    <col min="4101" max="4101" width="15.140625" style="232" customWidth="1"/>
    <col min="4102" max="4102" width="21" style="232" customWidth="1"/>
    <col min="4103" max="4103" width="18.42578125" style="232" customWidth="1"/>
    <col min="4104" max="4104" width="21.28515625" style="232" customWidth="1"/>
    <col min="4105" max="4105" width="16.42578125" style="232" customWidth="1"/>
    <col min="4106" max="4106" width="16.140625" style="232" bestFit="1" customWidth="1"/>
    <col min="4107" max="4107" width="16.7109375" style="232" customWidth="1"/>
    <col min="4108" max="4108" width="47.140625" style="232" customWidth="1"/>
    <col min="4109" max="4109" width="14" style="232" customWidth="1"/>
    <col min="4110" max="4110" width="42.42578125" style="232" customWidth="1"/>
    <col min="4111" max="4352" width="11.42578125" style="232"/>
    <col min="4353" max="4353" width="4.85546875" style="232" customWidth="1"/>
    <col min="4354" max="4354" width="27.85546875" style="232" customWidth="1"/>
    <col min="4355" max="4355" width="66.42578125" style="232" customWidth="1"/>
    <col min="4356" max="4356" width="15.7109375" style="232" customWidth="1"/>
    <col min="4357" max="4357" width="15.140625" style="232" customWidth="1"/>
    <col min="4358" max="4358" width="21" style="232" customWidth="1"/>
    <col min="4359" max="4359" width="18.42578125" style="232" customWidth="1"/>
    <col min="4360" max="4360" width="21.28515625" style="232" customWidth="1"/>
    <col min="4361" max="4361" width="16.42578125" style="232" customWidth="1"/>
    <col min="4362" max="4362" width="16.140625" style="232" bestFit="1" customWidth="1"/>
    <col min="4363" max="4363" width="16.7109375" style="232" customWidth="1"/>
    <col min="4364" max="4364" width="47.140625" style="232" customWidth="1"/>
    <col min="4365" max="4365" width="14" style="232" customWidth="1"/>
    <col min="4366" max="4366" width="42.42578125" style="232" customWidth="1"/>
    <col min="4367" max="4608" width="11.42578125" style="232"/>
    <col min="4609" max="4609" width="4.85546875" style="232" customWidth="1"/>
    <col min="4610" max="4610" width="27.85546875" style="232" customWidth="1"/>
    <col min="4611" max="4611" width="66.42578125" style="232" customWidth="1"/>
    <col min="4612" max="4612" width="15.7109375" style="232" customWidth="1"/>
    <col min="4613" max="4613" width="15.140625" style="232" customWidth="1"/>
    <col min="4614" max="4614" width="21" style="232" customWidth="1"/>
    <col min="4615" max="4615" width="18.42578125" style="232" customWidth="1"/>
    <col min="4616" max="4616" width="21.28515625" style="232" customWidth="1"/>
    <col min="4617" max="4617" width="16.42578125" style="232" customWidth="1"/>
    <col min="4618" max="4618" width="16.140625" style="232" bestFit="1" customWidth="1"/>
    <col min="4619" max="4619" width="16.7109375" style="232" customWidth="1"/>
    <col min="4620" max="4620" width="47.140625" style="232" customWidth="1"/>
    <col min="4621" max="4621" width="14" style="232" customWidth="1"/>
    <col min="4622" max="4622" width="42.42578125" style="232" customWidth="1"/>
    <col min="4623" max="4864" width="11.42578125" style="232"/>
    <col min="4865" max="4865" width="4.85546875" style="232" customWidth="1"/>
    <col min="4866" max="4866" width="27.85546875" style="232" customWidth="1"/>
    <col min="4867" max="4867" width="66.42578125" style="232" customWidth="1"/>
    <col min="4868" max="4868" width="15.7109375" style="232" customWidth="1"/>
    <col min="4869" max="4869" width="15.140625" style="232" customWidth="1"/>
    <col min="4870" max="4870" width="21" style="232" customWidth="1"/>
    <col min="4871" max="4871" width="18.42578125" style="232" customWidth="1"/>
    <col min="4872" max="4872" width="21.28515625" style="232" customWidth="1"/>
    <col min="4873" max="4873" width="16.42578125" style="232" customWidth="1"/>
    <col min="4874" max="4874" width="16.140625" style="232" bestFit="1" customWidth="1"/>
    <col min="4875" max="4875" width="16.7109375" style="232" customWidth="1"/>
    <col min="4876" max="4876" width="47.140625" style="232" customWidth="1"/>
    <col min="4877" max="4877" width="14" style="232" customWidth="1"/>
    <col min="4878" max="4878" width="42.42578125" style="232" customWidth="1"/>
    <col min="4879" max="5120" width="11.42578125" style="232"/>
    <col min="5121" max="5121" width="4.85546875" style="232" customWidth="1"/>
    <col min="5122" max="5122" width="27.85546875" style="232" customWidth="1"/>
    <col min="5123" max="5123" width="66.42578125" style="232" customWidth="1"/>
    <col min="5124" max="5124" width="15.7109375" style="232" customWidth="1"/>
    <col min="5125" max="5125" width="15.140625" style="232" customWidth="1"/>
    <col min="5126" max="5126" width="21" style="232" customWidth="1"/>
    <col min="5127" max="5127" width="18.42578125" style="232" customWidth="1"/>
    <col min="5128" max="5128" width="21.28515625" style="232" customWidth="1"/>
    <col min="5129" max="5129" width="16.42578125" style="232" customWidth="1"/>
    <col min="5130" max="5130" width="16.140625" style="232" bestFit="1" customWidth="1"/>
    <col min="5131" max="5131" width="16.7109375" style="232" customWidth="1"/>
    <col min="5132" max="5132" width="47.140625" style="232" customWidth="1"/>
    <col min="5133" max="5133" width="14" style="232" customWidth="1"/>
    <col min="5134" max="5134" width="42.42578125" style="232" customWidth="1"/>
    <col min="5135" max="5376" width="11.42578125" style="232"/>
    <col min="5377" max="5377" width="4.85546875" style="232" customWidth="1"/>
    <col min="5378" max="5378" width="27.85546875" style="232" customWidth="1"/>
    <col min="5379" max="5379" width="66.42578125" style="232" customWidth="1"/>
    <col min="5380" max="5380" width="15.7109375" style="232" customWidth="1"/>
    <col min="5381" max="5381" width="15.140625" style="232" customWidth="1"/>
    <col min="5382" max="5382" width="21" style="232" customWidth="1"/>
    <col min="5383" max="5383" width="18.42578125" style="232" customWidth="1"/>
    <col min="5384" max="5384" width="21.28515625" style="232" customWidth="1"/>
    <col min="5385" max="5385" width="16.42578125" style="232" customWidth="1"/>
    <col min="5386" max="5386" width="16.140625" style="232" bestFit="1" customWidth="1"/>
    <col min="5387" max="5387" width="16.7109375" style="232" customWidth="1"/>
    <col min="5388" max="5388" width="47.140625" style="232" customWidth="1"/>
    <col min="5389" max="5389" width="14" style="232" customWidth="1"/>
    <col min="5390" max="5390" width="42.42578125" style="232" customWidth="1"/>
    <col min="5391" max="5632" width="11.42578125" style="232"/>
    <col min="5633" max="5633" width="4.85546875" style="232" customWidth="1"/>
    <col min="5634" max="5634" width="27.85546875" style="232" customWidth="1"/>
    <col min="5635" max="5635" width="66.42578125" style="232" customWidth="1"/>
    <col min="5636" max="5636" width="15.7109375" style="232" customWidth="1"/>
    <col min="5637" max="5637" width="15.140625" style="232" customWidth="1"/>
    <col min="5638" max="5638" width="21" style="232" customWidth="1"/>
    <col min="5639" max="5639" width="18.42578125" style="232" customWidth="1"/>
    <col min="5640" max="5640" width="21.28515625" style="232" customWidth="1"/>
    <col min="5641" max="5641" width="16.42578125" style="232" customWidth="1"/>
    <col min="5642" max="5642" width="16.140625" style="232" bestFit="1" customWidth="1"/>
    <col min="5643" max="5643" width="16.7109375" style="232" customWidth="1"/>
    <col min="5644" max="5644" width="47.140625" style="232" customWidth="1"/>
    <col min="5645" max="5645" width="14" style="232" customWidth="1"/>
    <col min="5646" max="5646" width="42.42578125" style="232" customWidth="1"/>
    <col min="5647" max="5888" width="11.42578125" style="232"/>
    <col min="5889" max="5889" width="4.85546875" style="232" customWidth="1"/>
    <col min="5890" max="5890" width="27.85546875" style="232" customWidth="1"/>
    <col min="5891" max="5891" width="66.42578125" style="232" customWidth="1"/>
    <col min="5892" max="5892" width="15.7109375" style="232" customWidth="1"/>
    <col min="5893" max="5893" width="15.140625" style="232" customWidth="1"/>
    <col min="5894" max="5894" width="21" style="232" customWidth="1"/>
    <col min="5895" max="5895" width="18.42578125" style="232" customWidth="1"/>
    <col min="5896" max="5896" width="21.28515625" style="232" customWidth="1"/>
    <col min="5897" max="5897" width="16.42578125" style="232" customWidth="1"/>
    <col min="5898" max="5898" width="16.140625" style="232" bestFit="1" customWidth="1"/>
    <col min="5899" max="5899" width="16.7109375" style="232" customWidth="1"/>
    <col min="5900" max="5900" width="47.140625" style="232" customWidth="1"/>
    <col min="5901" max="5901" width="14" style="232" customWidth="1"/>
    <col min="5902" max="5902" width="42.42578125" style="232" customWidth="1"/>
    <col min="5903" max="6144" width="11.42578125" style="232"/>
    <col min="6145" max="6145" width="4.85546875" style="232" customWidth="1"/>
    <col min="6146" max="6146" width="27.85546875" style="232" customWidth="1"/>
    <col min="6147" max="6147" width="66.42578125" style="232" customWidth="1"/>
    <col min="6148" max="6148" width="15.7109375" style="232" customWidth="1"/>
    <col min="6149" max="6149" width="15.140625" style="232" customWidth="1"/>
    <col min="6150" max="6150" width="21" style="232" customWidth="1"/>
    <col min="6151" max="6151" width="18.42578125" style="232" customWidth="1"/>
    <col min="6152" max="6152" width="21.28515625" style="232" customWidth="1"/>
    <col min="6153" max="6153" width="16.42578125" style="232" customWidth="1"/>
    <col min="6154" max="6154" width="16.140625" style="232" bestFit="1" customWidth="1"/>
    <col min="6155" max="6155" width="16.7109375" style="232" customWidth="1"/>
    <col min="6156" max="6156" width="47.140625" style="232" customWidth="1"/>
    <col min="6157" max="6157" width="14" style="232" customWidth="1"/>
    <col min="6158" max="6158" width="42.42578125" style="232" customWidth="1"/>
    <col min="6159" max="6400" width="11.42578125" style="232"/>
    <col min="6401" max="6401" width="4.85546875" style="232" customWidth="1"/>
    <col min="6402" max="6402" width="27.85546875" style="232" customWidth="1"/>
    <col min="6403" max="6403" width="66.42578125" style="232" customWidth="1"/>
    <col min="6404" max="6404" width="15.7109375" style="232" customWidth="1"/>
    <col min="6405" max="6405" width="15.140625" style="232" customWidth="1"/>
    <col min="6406" max="6406" width="21" style="232" customWidth="1"/>
    <col min="6407" max="6407" width="18.42578125" style="232" customWidth="1"/>
    <col min="6408" max="6408" width="21.28515625" style="232" customWidth="1"/>
    <col min="6409" max="6409" width="16.42578125" style="232" customWidth="1"/>
    <col min="6410" max="6410" width="16.140625" style="232" bestFit="1" customWidth="1"/>
    <col min="6411" max="6411" width="16.7109375" style="232" customWidth="1"/>
    <col min="6412" max="6412" width="47.140625" style="232" customWidth="1"/>
    <col min="6413" max="6413" width="14" style="232" customWidth="1"/>
    <col min="6414" max="6414" width="42.42578125" style="232" customWidth="1"/>
    <col min="6415" max="6656" width="11.42578125" style="232"/>
    <col min="6657" max="6657" width="4.85546875" style="232" customWidth="1"/>
    <col min="6658" max="6658" width="27.85546875" style="232" customWidth="1"/>
    <col min="6659" max="6659" width="66.42578125" style="232" customWidth="1"/>
    <col min="6660" max="6660" width="15.7109375" style="232" customWidth="1"/>
    <col min="6661" max="6661" width="15.140625" style="232" customWidth="1"/>
    <col min="6662" max="6662" width="21" style="232" customWidth="1"/>
    <col min="6663" max="6663" width="18.42578125" style="232" customWidth="1"/>
    <col min="6664" max="6664" width="21.28515625" style="232" customWidth="1"/>
    <col min="6665" max="6665" width="16.42578125" style="232" customWidth="1"/>
    <col min="6666" max="6666" width="16.140625" style="232" bestFit="1" customWidth="1"/>
    <col min="6667" max="6667" width="16.7109375" style="232" customWidth="1"/>
    <col min="6668" max="6668" width="47.140625" style="232" customWidth="1"/>
    <col min="6669" max="6669" width="14" style="232" customWidth="1"/>
    <col min="6670" max="6670" width="42.42578125" style="232" customWidth="1"/>
    <col min="6671" max="6912" width="11.42578125" style="232"/>
    <col min="6913" max="6913" width="4.85546875" style="232" customWidth="1"/>
    <col min="6914" max="6914" width="27.85546875" style="232" customWidth="1"/>
    <col min="6915" max="6915" width="66.42578125" style="232" customWidth="1"/>
    <col min="6916" max="6916" width="15.7109375" style="232" customWidth="1"/>
    <col min="6917" max="6917" width="15.140625" style="232" customWidth="1"/>
    <col min="6918" max="6918" width="21" style="232" customWidth="1"/>
    <col min="6919" max="6919" width="18.42578125" style="232" customWidth="1"/>
    <col min="6920" max="6920" width="21.28515625" style="232" customWidth="1"/>
    <col min="6921" max="6921" width="16.42578125" style="232" customWidth="1"/>
    <col min="6922" max="6922" width="16.140625" style="232" bestFit="1" customWidth="1"/>
    <col min="6923" max="6923" width="16.7109375" style="232" customWidth="1"/>
    <col min="6924" max="6924" width="47.140625" style="232" customWidth="1"/>
    <col min="6925" max="6925" width="14" style="232" customWidth="1"/>
    <col min="6926" max="6926" width="42.42578125" style="232" customWidth="1"/>
    <col min="6927" max="7168" width="11.42578125" style="232"/>
    <col min="7169" max="7169" width="4.85546875" style="232" customWidth="1"/>
    <col min="7170" max="7170" width="27.85546875" style="232" customWidth="1"/>
    <col min="7171" max="7171" width="66.42578125" style="232" customWidth="1"/>
    <col min="7172" max="7172" width="15.7109375" style="232" customWidth="1"/>
    <col min="7173" max="7173" width="15.140625" style="232" customWidth="1"/>
    <col min="7174" max="7174" width="21" style="232" customWidth="1"/>
    <col min="7175" max="7175" width="18.42578125" style="232" customWidth="1"/>
    <col min="7176" max="7176" width="21.28515625" style="232" customWidth="1"/>
    <col min="7177" max="7177" width="16.42578125" style="232" customWidth="1"/>
    <col min="7178" max="7178" width="16.140625" style="232" bestFit="1" customWidth="1"/>
    <col min="7179" max="7179" width="16.7109375" style="232" customWidth="1"/>
    <col min="7180" max="7180" width="47.140625" style="232" customWidth="1"/>
    <col min="7181" max="7181" width="14" style="232" customWidth="1"/>
    <col min="7182" max="7182" width="42.42578125" style="232" customWidth="1"/>
    <col min="7183" max="7424" width="11.42578125" style="232"/>
    <col min="7425" max="7425" width="4.85546875" style="232" customWidth="1"/>
    <col min="7426" max="7426" width="27.85546875" style="232" customWidth="1"/>
    <col min="7427" max="7427" width="66.42578125" style="232" customWidth="1"/>
    <col min="7428" max="7428" width="15.7109375" style="232" customWidth="1"/>
    <col min="7429" max="7429" width="15.140625" style="232" customWidth="1"/>
    <col min="7430" max="7430" width="21" style="232" customWidth="1"/>
    <col min="7431" max="7431" width="18.42578125" style="232" customWidth="1"/>
    <col min="7432" max="7432" width="21.28515625" style="232" customWidth="1"/>
    <col min="7433" max="7433" width="16.42578125" style="232" customWidth="1"/>
    <col min="7434" max="7434" width="16.140625" style="232" bestFit="1" customWidth="1"/>
    <col min="7435" max="7435" width="16.7109375" style="232" customWidth="1"/>
    <col min="7436" max="7436" width="47.140625" style="232" customWidth="1"/>
    <col min="7437" max="7437" width="14" style="232" customWidth="1"/>
    <col min="7438" max="7438" width="42.42578125" style="232" customWidth="1"/>
    <col min="7439" max="7680" width="11.42578125" style="232"/>
    <col min="7681" max="7681" width="4.85546875" style="232" customWidth="1"/>
    <col min="7682" max="7682" width="27.85546875" style="232" customWidth="1"/>
    <col min="7683" max="7683" width="66.42578125" style="232" customWidth="1"/>
    <col min="7684" max="7684" width="15.7109375" style="232" customWidth="1"/>
    <col min="7685" max="7685" width="15.140625" style="232" customWidth="1"/>
    <col min="7686" max="7686" width="21" style="232" customWidth="1"/>
    <col min="7687" max="7687" width="18.42578125" style="232" customWidth="1"/>
    <col min="7688" max="7688" width="21.28515625" style="232" customWidth="1"/>
    <col min="7689" max="7689" width="16.42578125" style="232" customWidth="1"/>
    <col min="7690" max="7690" width="16.140625" style="232" bestFit="1" customWidth="1"/>
    <col min="7691" max="7691" width="16.7109375" style="232" customWidth="1"/>
    <col min="7692" max="7692" width="47.140625" style="232" customWidth="1"/>
    <col min="7693" max="7693" width="14" style="232" customWidth="1"/>
    <col min="7694" max="7694" width="42.42578125" style="232" customWidth="1"/>
    <col min="7695" max="7936" width="11.42578125" style="232"/>
    <col min="7937" max="7937" width="4.85546875" style="232" customWidth="1"/>
    <col min="7938" max="7938" width="27.85546875" style="232" customWidth="1"/>
    <col min="7939" max="7939" width="66.42578125" style="232" customWidth="1"/>
    <col min="7940" max="7940" width="15.7109375" style="232" customWidth="1"/>
    <col min="7941" max="7941" width="15.140625" style="232" customWidth="1"/>
    <col min="7942" max="7942" width="21" style="232" customWidth="1"/>
    <col min="7943" max="7943" width="18.42578125" style="232" customWidth="1"/>
    <col min="7944" max="7944" width="21.28515625" style="232" customWidth="1"/>
    <col min="7945" max="7945" width="16.42578125" style="232" customWidth="1"/>
    <col min="7946" max="7946" width="16.140625" style="232" bestFit="1" customWidth="1"/>
    <col min="7947" max="7947" width="16.7109375" style="232" customWidth="1"/>
    <col min="7948" max="7948" width="47.140625" style="232" customWidth="1"/>
    <col min="7949" max="7949" width="14" style="232" customWidth="1"/>
    <col min="7950" max="7950" width="42.42578125" style="232" customWidth="1"/>
    <col min="7951" max="8192" width="11.42578125" style="232"/>
    <col min="8193" max="8193" width="4.85546875" style="232" customWidth="1"/>
    <col min="8194" max="8194" width="27.85546875" style="232" customWidth="1"/>
    <col min="8195" max="8195" width="66.42578125" style="232" customWidth="1"/>
    <col min="8196" max="8196" width="15.7109375" style="232" customWidth="1"/>
    <col min="8197" max="8197" width="15.140625" style="232" customWidth="1"/>
    <col min="8198" max="8198" width="21" style="232" customWidth="1"/>
    <col min="8199" max="8199" width="18.42578125" style="232" customWidth="1"/>
    <col min="8200" max="8200" width="21.28515625" style="232" customWidth="1"/>
    <col min="8201" max="8201" width="16.42578125" style="232" customWidth="1"/>
    <col min="8202" max="8202" width="16.140625" style="232" bestFit="1" customWidth="1"/>
    <col min="8203" max="8203" width="16.7109375" style="232" customWidth="1"/>
    <col min="8204" max="8204" width="47.140625" style="232" customWidth="1"/>
    <col min="8205" max="8205" width="14" style="232" customWidth="1"/>
    <col min="8206" max="8206" width="42.42578125" style="232" customWidth="1"/>
    <col min="8207" max="8448" width="11.42578125" style="232"/>
    <col min="8449" max="8449" width="4.85546875" style="232" customWidth="1"/>
    <col min="8450" max="8450" width="27.85546875" style="232" customWidth="1"/>
    <col min="8451" max="8451" width="66.42578125" style="232" customWidth="1"/>
    <col min="8452" max="8452" width="15.7109375" style="232" customWidth="1"/>
    <col min="8453" max="8453" width="15.140625" style="232" customWidth="1"/>
    <col min="8454" max="8454" width="21" style="232" customWidth="1"/>
    <col min="8455" max="8455" width="18.42578125" style="232" customWidth="1"/>
    <col min="8456" max="8456" width="21.28515625" style="232" customWidth="1"/>
    <col min="8457" max="8457" width="16.42578125" style="232" customWidth="1"/>
    <col min="8458" max="8458" width="16.140625" style="232" bestFit="1" customWidth="1"/>
    <col min="8459" max="8459" width="16.7109375" style="232" customWidth="1"/>
    <col min="8460" max="8460" width="47.140625" style="232" customWidth="1"/>
    <col min="8461" max="8461" width="14" style="232" customWidth="1"/>
    <col min="8462" max="8462" width="42.42578125" style="232" customWidth="1"/>
    <col min="8463" max="8704" width="11.42578125" style="232"/>
    <col min="8705" max="8705" width="4.85546875" style="232" customWidth="1"/>
    <col min="8706" max="8706" width="27.85546875" style="232" customWidth="1"/>
    <col min="8707" max="8707" width="66.42578125" style="232" customWidth="1"/>
    <col min="8708" max="8708" width="15.7109375" style="232" customWidth="1"/>
    <col min="8709" max="8709" width="15.140625" style="232" customWidth="1"/>
    <col min="8710" max="8710" width="21" style="232" customWidth="1"/>
    <col min="8711" max="8711" width="18.42578125" style="232" customWidth="1"/>
    <col min="8712" max="8712" width="21.28515625" style="232" customWidth="1"/>
    <col min="8713" max="8713" width="16.42578125" style="232" customWidth="1"/>
    <col min="8714" max="8714" width="16.140625" style="232" bestFit="1" customWidth="1"/>
    <col min="8715" max="8715" width="16.7109375" style="232" customWidth="1"/>
    <col min="8716" max="8716" width="47.140625" style="232" customWidth="1"/>
    <col min="8717" max="8717" width="14" style="232" customWidth="1"/>
    <col min="8718" max="8718" width="42.42578125" style="232" customWidth="1"/>
    <col min="8719" max="8960" width="11.42578125" style="232"/>
    <col min="8961" max="8961" width="4.85546875" style="232" customWidth="1"/>
    <col min="8962" max="8962" width="27.85546875" style="232" customWidth="1"/>
    <col min="8963" max="8963" width="66.42578125" style="232" customWidth="1"/>
    <col min="8964" max="8964" width="15.7109375" style="232" customWidth="1"/>
    <col min="8965" max="8965" width="15.140625" style="232" customWidth="1"/>
    <col min="8966" max="8966" width="21" style="232" customWidth="1"/>
    <col min="8967" max="8967" width="18.42578125" style="232" customWidth="1"/>
    <col min="8968" max="8968" width="21.28515625" style="232" customWidth="1"/>
    <col min="8969" max="8969" width="16.42578125" style="232" customWidth="1"/>
    <col min="8970" max="8970" width="16.140625" style="232" bestFit="1" customWidth="1"/>
    <col min="8971" max="8971" width="16.7109375" style="232" customWidth="1"/>
    <col min="8972" max="8972" width="47.140625" style="232" customWidth="1"/>
    <col min="8973" max="8973" width="14" style="232" customWidth="1"/>
    <col min="8974" max="8974" width="42.42578125" style="232" customWidth="1"/>
    <col min="8975" max="9216" width="11.42578125" style="232"/>
    <col min="9217" max="9217" width="4.85546875" style="232" customWidth="1"/>
    <col min="9218" max="9218" width="27.85546875" style="232" customWidth="1"/>
    <col min="9219" max="9219" width="66.42578125" style="232" customWidth="1"/>
    <col min="9220" max="9220" width="15.7109375" style="232" customWidth="1"/>
    <col min="9221" max="9221" width="15.140625" style="232" customWidth="1"/>
    <col min="9222" max="9222" width="21" style="232" customWidth="1"/>
    <col min="9223" max="9223" width="18.42578125" style="232" customWidth="1"/>
    <col min="9224" max="9224" width="21.28515625" style="232" customWidth="1"/>
    <col min="9225" max="9225" width="16.42578125" style="232" customWidth="1"/>
    <col min="9226" max="9226" width="16.140625" style="232" bestFit="1" customWidth="1"/>
    <col min="9227" max="9227" width="16.7109375" style="232" customWidth="1"/>
    <col min="9228" max="9228" width="47.140625" style="232" customWidth="1"/>
    <col min="9229" max="9229" width="14" style="232" customWidth="1"/>
    <col min="9230" max="9230" width="42.42578125" style="232" customWidth="1"/>
    <col min="9231" max="9472" width="11.42578125" style="232"/>
    <col min="9473" max="9473" width="4.85546875" style="232" customWidth="1"/>
    <col min="9474" max="9474" width="27.85546875" style="232" customWidth="1"/>
    <col min="9475" max="9475" width="66.42578125" style="232" customWidth="1"/>
    <col min="9476" max="9476" width="15.7109375" style="232" customWidth="1"/>
    <col min="9477" max="9477" width="15.140625" style="232" customWidth="1"/>
    <col min="9478" max="9478" width="21" style="232" customWidth="1"/>
    <col min="9479" max="9479" width="18.42578125" style="232" customWidth="1"/>
    <col min="9480" max="9480" width="21.28515625" style="232" customWidth="1"/>
    <col min="9481" max="9481" width="16.42578125" style="232" customWidth="1"/>
    <col min="9482" max="9482" width="16.140625" style="232" bestFit="1" customWidth="1"/>
    <col min="9483" max="9483" width="16.7109375" style="232" customWidth="1"/>
    <col min="9484" max="9484" width="47.140625" style="232" customWidth="1"/>
    <col min="9485" max="9485" width="14" style="232" customWidth="1"/>
    <col min="9486" max="9486" width="42.42578125" style="232" customWidth="1"/>
    <col min="9487" max="9728" width="11.42578125" style="232"/>
    <col min="9729" max="9729" width="4.85546875" style="232" customWidth="1"/>
    <col min="9730" max="9730" width="27.85546875" style="232" customWidth="1"/>
    <col min="9731" max="9731" width="66.42578125" style="232" customWidth="1"/>
    <col min="9732" max="9732" width="15.7109375" style="232" customWidth="1"/>
    <col min="9733" max="9733" width="15.140625" style="232" customWidth="1"/>
    <col min="9734" max="9734" width="21" style="232" customWidth="1"/>
    <col min="9735" max="9735" width="18.42578125" style="232" customWidth="1"/>
    <col min="9736" max="9736" width="21.28515625" style="232" customWidth="1"/>
    <col min="9737" max="9737" width="16.42578125" style="232" customWidth="1"/>
    <col min="9738" max="9738" width="16.140625" style="232" bestFit="1" customWidth="1"/>
    <col min="9739" max="9739" width="16.7109375" style="232" customWidth="1"/>
    <col min="9740" max="9740" width="47.140625" style="232" customWidth="1"/>
    <col min="9741" max="9741" width="14" style="232" customWidth="1"/>
    <col min="9742" max="9742" width="42.42578125" style="232" customWidth="1"/>
    <col min="9743" max="9984" width="11.42578125" style="232"/>
    <col min="9985" max="9985" width="4.85546875" style="232" customWidth="1"/>
    <col min="9986" max="9986" width="27.85546875" style="232" customWidth="1"/>
    <col min="9987" max="9987" width="66.42578125" style="232" customWidth="1"/>
    <col min="9988" max="9988" width="15.7109375" style="232" customWidth="1"/>
    <col min="9989" max="9989" width="15.140625" style="232" customWidth="1"/>
    <col min="9990" max="9990" width="21" style="232" customWidth="1"/>
    <col min="9991" max="9991" width="18.42578125" style="232" customWidth="1"/>
    <col min="9992" max="9992" width="21.28515625" style="232" customWidth="1"/>
    <col min="9993" max="9993" width="16.42578125" style="232" customWidth="1"/>
    <col min="9994" max="9994" width="16.140625" style="232" bestFit="1" customWidth="1"/>
    <col min="9995" max="9995" width="16.7109375" style="232" customWidth="1"/>
    <col min="9996" max="9996" width="47.140625" style="232" customWidth="1"/>
    <col min="9997" max="9997" width="14" style="232" customWidth="1"/>
    <col min="9998" max="9998" width="42.42578125" style="232" customWidth="1"/>
    <col min="9999" max="10240" width="11.42578125" style="232"/>
    <col min="10241" max="10241" width="4.85546875" style="232" customWidth="1"/>
    <col min="10242" max="10242" width="27.85546875" style="232" customWidth="1"/>
    <col min="10243" max="10243" width="66.42578125" style="232" customWidth="1"/>
    <col min="10244" max="10244" width="15.7109375" style="232" customWidth="1"/>
    <col min="10245" max="10245" width="15.140625" style="232" customWidth="1"/>
    <col min="10246" max="10246" width="21" style="232" customWidth="1"/>
    <col min="10247" max="10247" width="18.42578125" style="232" customWidth="1"/>
    <col min="10248" max="10248" width="21.28515625" style="232" customWidth="1"/>
    <col min="10249" max="10249" width="16.42578125" style="232" customWidth="1"/>
    <col min="10250" max="10250" width="16.140625" style="232" bestFit="1" customWidth="1"/>
    <col min="10251" max="10251" width="16.7109375" style="232" customWidth="1"/>
    <col min="10252" max="10252" width="47.140625" style="232" customWidth="1"/>
    <col min="10253" max="10253" width="14" style="232" customWidth="1"/>
    <col min="10254" max="10254" width="42.42578125" style="232" customWidth="1"/>
    <col min="10255" max="10496" width="11.42578125" style="232"/>
    <col min="10497" max="10497" width="4.85546875" style="232" customWidth="1"/>
    <col min="10498" max="10498" width="27.85546875" style="232" customWidth="1"/>
    <col min="10499" max="10499" width="66.42578125" style="232" customWidth="1"/>
    <col min="10500" max="10500" width="15.7109375" style="232" customWidth="1"/>
    <col min="10501" max="10501" width="15.140625" style="232" customWidth="1"/>
    <col min="10502" max="10502" width="21" style="232" customWidth="1"/>
    <col min="10503" max="10503" width="18.42578125" style="232" customWidth="1"/>
    <col min="10504" max="10504" width="21.28515625" style="232" customWidth="1"/>
    <col min="10505" max="10505" width="16.42578125" style="232" customWidth="1"/>
    <col min="10506" max="10506" width="16.140625" style="232" bestFit="1" customWidth="1"/>
    <col min="10507" max="10507" width="16.7109375" style="232" customWidth="1"/>
    <col min="10508" max="10508" width="47.140625" style="232" customWidth="1"/>
    <col min="10509" max="10509" width="14" style="232" customWidth="1"/>
    <col min="10510" max="10510" width="42.42578125" style="232" customWidth="1"/>
    <col min="10511" max="10752" width="11.42578125" style="232"/>
    <col min="10753" max="10753" width="4.85546875" style="232" customWidth="1"/>
    <col min="10754" max="10754" width="27.85546875" style="232" customWidth="1"/>
    <col min="10755" max="10755" width="66.42578125" style="232" customWidth="1"/>
    <col min="10756" max="10756" width="15.7109375" style="232" customWidth="1"/>
    <col min="10757" max="10757" width="15.140625" style="232" customWidth="1"/>
    <col min="10758" max="10758" width="21" style="232" customWidth="1"/>
    <col min="10759" max="10759" width="18.42578125" style="232" customWidth="1"/>
    <col min="10760" max="10760" width="21.28515625" style="232" customWidth="1"/>
    <col min="10761" max="10761" width="16.42578125" style="232" customWidth="1"/>
    <col min="10762" max="10762" width="16.140625" style="232" bestFit="1" customWidth="1"/>
    <col min="10763" max="10763" width="16.7109375" style="232" customWidth="1"/>
    <col min="10764" max="10764" width="47.140625" style="232" customWidth="1"/>
    <col min="10765" max="10765" width="14" style="232" customWidth="1"/>
    <col min="10766" max="10766" width="42.42578125" style="232" customWidth="1"/>
    <col min="10767" max="11008" width="11.42578125" style="232"/>
    <col min="11009" max="11009" width="4.85546875" style="232" customWidth="1"/>
    <col min="11010" max="11010" width="27.85546875" style="232" customWidth="1"/>
    <col min="11011" max="11011" width="66.42578125" style="232" customWidth="1"/>
    <col min="11012" max="11012" width="15.7109375" style="232" customWidth="1"/>
    <col min="11013" max="11013" width="15.140625" style="232" customWidth="1"/>
    <col min="11014" max="11014" width="21" style="232" customWidth="1"/>
    <col min="11015" max="11015" width="18.42578125" style="232" customWidth="1"/>
    <col min="11016" max="11016" width="21.28515625" style="232" customWidth="1"/>
    <col min="11017" max="11017" width="16.42578125" style="232" customWidth="1"/>
    <col min="11018" max="11018" width="16.140625" style="232" bestFit="1" customWidth="1"/>
    <col min="11019" max="11019" width="16.7109375" style="232" customWidth="1"/>
    <col min="11020" max="11020" width="47.140625" style="232" customWidth="1"/>
    <col min="11021" max="11021" width="14" style="232" customWidth="1"/>
    <col min="11022" max="11022" width="42.42578125" style="232" customWidth="1"/>
    <col min="11023" max="11264" width="11.42578125" style="232"/>
    <col min="11265" max="11265" width="4.85546875" style="232" customWidth="1"/>
    <col min="11266" max="11266" width="27.85546875" style="232" customWidth="1"/>
    <col min="11267" max="11267" width="66.42578125" style="232" customWidth="1"/>
    <col min="11268" max="11268" width="15.7109375" style="232" customWidth="1"/>
    <col min="11269" max="11269" width="15.140625" style="232" customWidth="1"/>
    <col min="11270" max="11270" width="21" style="232" customWidth="1"/>
    <col min="11271" max="11271" width="18.42578125" style="232" customWidth="1"/>
    <col min="11272" max="11272" width="21.28515625" style="232" customWidth="1"/>
    <col min="11273" max="11273" width="16.42578125" style="232" customWidth="1"/>
    <col min="11274" max="11274" width="16.140625" style="232" bestFit="1" customWidth="1"/>
    <col min="11275" max="11275" width="16.7109375" style="232" customWidth="1"/>
    <col min="11276" max="11276" width="47.140625" style="232" customWidth="1"/>
    <col min="11277" max="11277" width="14" style="232" customWidth="1"/>
    <col min="11278" max="11278" width="42.42578125" style="232" customWidth="1"/>
    <col min="11279" max="11520" width="11.42578125" style="232"/>
    <col min="11521" max="11521" width="4.85546875" style="232" customWidth="1"/>
    <col min="11522" max="11522" width="27.85546875" style="232" customWidth="1"/>
    <col min="11523" max="11523" width="66.42578125" style="232" customWidth="1"/>
    <col min="11524" max="11524" width="15.7109375" style="232" customWidth="1"/>
    <col min="11525" max="11525" width="15.140625" style="232" customWidth="1"/>
    <col min="11526" max="11526" width="21" style="232" customWidth="1"/>
    <col min="11527" max="11527" width="18.42578125" style="232" customWidth="1"/>
    <col min="11528" max="11528" width="21.28515625" style="232" customWidth="1"/>
    <col min="11529" max="11529" width="16.42578125" style="232" customWidth="1"/>
    <col min="11530" max="11530" width="16.140625" style="232" bestFit="1" customWidth="1"/>
    <col min="11531" max="11531" width="16.7109375" style="232" customWidth="1"/>
    <col min="11532" max="11532" width="47.140625" style="232" customWidth="1"/>
    <col min="11533" max="11533" width="14" style="232" customWidth="1"/>
    <col min="11534" max="11534" width="42.42578125" style="232" customWidth="1"/>
    <col min="11535" max="11776" width="11.42578125" style="232"/>
    <col min="11777" max="11777" width="4.85546875" style="232" customWidth="1"/>
    <col min="11778" max="11778" width="27.85546875" style="232" customWidth="1"/>
    <col min="11779" max="11779" width="66.42578125" style="232" customWidth="1"/>
    <col min="11780" max="11780" width="15.7109375" style="232" customWidth="1"/>
    <col min="11781" max="11781" width="15.140625" style="232" customWidth="1"/>
    <col min="11782" max="11782" width="21" style="232" customWidth="1"/>
    <col min="11783" max="11783" width="18.42578125" style="232" customWidth="1"/>
    <col min="11784" max="11784" width="21.28515625" style="232" customWidth="1"/>
    <col min="11785" max="11785" width="16.42578125" style="232" customWidth="1"/>
    <col min="11786" max="11786" width="16.140625" style="232" bestFit="1" customWidth="1"/>
    <col min="11787" max="11787" width="16.7109375" style="232" customWidth="1"/>
    <col min="11788" max="11788" width="47.140625" style="232" customWidth="1"/>
    <col min="11789" max="11789" width="14" style="232" customWidth="1"/>
    <col min="11790" max="11790" width="42.42578125" style="232" customWidth="1"/>
    <col min="11791" max="12032" width="11.42578125" style="232"/>
    <col min="12033" max="12033" width="4.85546875" style="232" customWidth="1"/>
    <col min="12034" max="12034" width="27.85546875" style="232" customWidth="1"/>
    <col min="12035" max="12035" width="66.42578125" style="232" customWidth="1"/>
    <col min="12036" max="12036" width="15.7109375" style="232" customWidth="1"/>
    <col min="12037" max="12037" width="15.140625" style="232" customWidth="1"/>
    <col min="12038" max="12038" width="21" style="232" customWidth="1"/>
    <col min="12039" max="12039" width="18.42578125" style="232" customWidth="1"/>
    <col min="12040" max="12040" width="21.28515625" style="232" customWidth="1"/>
    <col min="12041" max="12041" width="16.42578125" style="232" customWidth="1"/>
    <col min="12042" max="12042" width="16.140625" style="232" bestFit="1" customWidth="1"/>
    <col min="12043" max="12043" width="16.7109375" style="232" customWidth="1"/>
    <col min="12044" max="12044" width="47.140625" style="232" customWidth="1"/>
    <col min="12045" max="12045" width="14" style="232" customWidth="1"/>
    <col min="12046" max="12046" width="42.42578125" style="232" customWidth="1"/>
    <col min="12047" max="12288" width="11.42578125" style="232"/>
    <col min="12289" max="12289" width="4.85546875" style="232" customWidth="1"/>
    <col min="12290" max="12290" width="27.85546875" style="232" customWidth="1"/>
    <col min="12291" max="12291" width="66.42578125" style="232" customWidth="1"/>
    <col min="12292" max="12292" width="15.7109375" style="232" customWidth="1"/>
    <col min="12293" max="12293" width="15.140625" style="232" customWidth="1"/>
    <col min="12294" max="12294" width="21" style="232" customWidth="1"/>
    <col min="12295" max="12295" width="18.42578125" style="232" customWidth="1"/>
    <col min="12296" max="12296" width="21.28515625" style="232" customWidth="1"/>
    <col min="12297" max="12297" width="16.42578125" style="232" customWidth="1"/>
    <col min="12298" max="12298" width="16.140625" style="232" bestFit="1" customWidth="1"/>
    <col min="12299" max="12299" width="16.7109375" style="232" customWidth="1"/>
    <col min="12300" max="12300" width="47.140625" style="232" customWidth="1"/>
    <col min="12301" max="12301" width="14" style="232" customWidth="1"/>
    <col min="12302" max="12302" width="42.42578125" style="232" customWidth="1"/>
    <col min="12303" max="12544" width="11.42578125" style="232"/>
    <col min="12545" max="12545" width="4.85546875" style="232" customWidth="1"/>
    <col min="12546" max="12546" width="27.85546875" style="232" customWidth="1"/>
    <col min="12547" max="12547" width="66.42578125" style="232" customWidth="1"/>
    <col min="12548" max="12548" width="15.7109375" style="232" customWidth="1"/>
    <col min="12549" max="12549" width="15.140625" style="232" customWidth="1"/>
    <col min="12550" max="12550" width="21" style="232" customWidth="1"/>
    <col min="12551" max="12551" width="18.42578125" style="232" customWidth="1"/>
    <col min="12552" max="12552" width="21.28515625" style="232" customWidth="1"/>
    <col min="12553" max="12553" width="16.42578125" style="232" customWidth="1"/>
    <col min="12554" max="12554" width="16.140625" style="232" bestFit="1" customWidth="1"/>
    <col min="12555" max="12555" width="16.7109375" style="232" customWidth="1"/>
    <col min="12556" max="12556" width="47.140625" style="232" customWidth="1"/>
    <col min="12557" max="12557" width="14" style="232" customWidth="1"/>
    <col min="12558" max="12558" width="42.42578125" style="232" customWidth="1"/>
    <col min="12559" max="12800" width="11.42578125" style="232"/>
    <col min="12801" max="12801" width="4.85546875" style="232" customWidth="1"/>
    <col min="12802" max="12802" width="27.85546875" style="232" customWidth="1"/>
    <col min="12803" max="12803" width="66.42578125" style="232" customWidth="1"/>
    <col min="12804" max="12804" width="15.7109375" style="232" customWidth="1"/>
    <col min="12805" max="12805" width="15.140625" style="232" customWidth="1"/>
    <col min="12806" max="12806" width="21" style="232" customWidth="1"/>
    <col min="12807" max="12807" width="18.42578125" style="232" customWidth="1"/>
    <col min="12808" max="12808" width="21.28515625" style="232" customWidth="1"/>
    <col min="12809" max="12809" width="16.42578125" style="232" customWidth="1"/>
    <col min="12810" max="12810" width="16.140625" style="232" bestFit="1" customWidth="1"/>
    <col min="12811" max="12811" width="16.7109375" style="232" customWidth="1"/>
    <col min="12812" max="12812" width="47.140625" style="232" customWidth="1"/>
    <col min="12813" max="12813" width="14" style="232" customWidth="1"/>
    <col min="12814" max="12814" width="42.42578125" style="232" customWidth="1"/>
    <col min="12815" max="13056" width="11.42578125" style="232"/>
    <col min="13057" max="13057" width="4.85546875" style="232" customWidth="1"/>
    <col min="13058" max="13058" width="27.85546875" style="232" customWidth="1"/>
    <col min="13059" max="13059" width="66.42578125" style="232" customWidth="1"/>
    <col min="13060" max="13060" width="15.7109375" style="232" customWidth="1"/>
    <col min="13061" max="13061" width="15.140625" style="232" customWidth="1"/>
    <col min="13062" max="13062" width="21" style="232" customWidth="1"/>
    <col min="13063" max="13063" width="18.42578125" style="232" customWidth="1"/>
    <col min="13064" max="13064" width="21.28515625" style="232" customWidth="1"/>
    <col min="13065" max="13065" width="16.42578125" style="232" customWidth="1"/>
    <col min="13066" max="13066" width="16.140625" style="232" bestFit="1" customWidth="1"/>
    <col min="13067" max="13067" width="16.7109375" style="232" customWidth="1"/>
    <col min="13068" max="13068" width="47.140625" style="232" customWidth="1"/>
    <col min="13069" max="13069" width="14" style="232" customWidth="1"/>
    <col min="13070" max="13070" width="42.42578125" style="232" customWidth="1"/>
    <col min="13071" max="13312" width="11.42578125" style="232"/>
    <col min="13313" max="13313" width="4.85546875" style="232" customWidth="1"/>
    <col min="13314" max="13314" width="27.85546875" style="232" customWidth="1"/>
    <col min="13315" max="13315" width="66.42578125" style="232" customWidth="1"/>
    <col min="13316" max="13316" width="15.7109375" style="232" customWidth="1"/>
    <col min="13317" max="13317" width="15.140625" style="232" customWidth="1"/>
    <col min="13318" max="13318" width="21" style="232" customWidth="1"/>
    <col min="13319" max="13319" width="18.42578125" style="232" customWidth="1"/>
    <col min="13320" max="13320" width="21.28515625" style="232" customWidth="1"/>
    <col min="13321" max="13321" width="16.42578125" style="232" customWidth="1"/>
    <col min="13322" max="13322" width="16.140625" style="232" bestFit="1" customWidth="1"/>
    <col min="13323" max="13323" width="16.7109375" style="232" customWidth="1"/>
    <col min="13324" max="13324" width="47.140625" style="232" customWidth="1"/>
    <col min="13325" max="13325" width="14" style="232" customWidth="1"/>
    <col min="13326" max="13326" width="42.42578125" style="232" customWidth="1"/>
    <col min="13327" max="13568" width="11.42578125" style="232"/>
    <col min="13569" max="13569" width="4.85546875" style="232" customWidth="1"/>
    <col min="13570" max="13570" width="27.85546875" style="232" customWidth="1"/>
    <col min="13571" max="13571" width="66.42578125" style="232" customWidth="1"/>
    <col min="13572" max="13572" width="15.7109375" style="232" customWidth="1"/>
    <col min="13573" max="13573" width="15.140625" style="232" customWidth="1"/>
    <col min="13574" max="13574" width="21" style="232" customWidth="1"/>
    <col min="13575" max="13575" width="18.42578125" style="232" customWidth="1"/>
    <col min="13576" max="13576" width="21.28515625" style="232" customWidth="1"/>
    <col min="13577" max="13577" width="16.42578125" style="232" customWidth="1"/>
    <col min="13578" max="13578" width="16.140625" style="232" bestFit="1" customWidth="1"/>
    <col min="13579" max="13579" width="16.7109375" style="232" customWidth="1"/>
    <col min="13580" max="13580" width="47.140625" style="232" customWidth="1"/>
    <col min="13581" max="13581" width="14" style="232" customWidth="1"/>
    <col min="13582" max="13582" width="42.42578125" style="232" customWidth="1"/>
    <col min="13583" max="13824" width="11.42578125" style="232"/>
    <col min="13825" max="13825" width="4.85546875" style="232" customWidth="1"/>
    <col min="13826" max="13826" width="27.85546875" style="232" customWidth="1"/>
    <col min="13827" max="13827" width="66.42578125" style="232" customWidth="1"/>
    <col min="13828" max="13828" width="15.7109375" style="232" customWidth="1"/>
    <col min="13829" max="13829" width="15.140625" style="232" customWidth="1"/>
    <col min="13830" max="13830" width="21" style="232" customWidth="1"/>
    <col min="13831" max="13831" width="18.42578125" style="232" customWidth="1"/>
    <col min="13832" max="13832" width="21.28515625" style="232" customWidth="1"/>
    <col min="13833" max="13833" width="16.42578125" style="232" customWidth="1"/>
    <col min="13834" max="13834" width="16.140625" style="232" bestFit="1" customWidth="1"/>
    <col min="13835" max="13835" width="16.7109375" style="232" customWidth="1"/>
    <col min="13836" max="13836" width="47.140625" style="232" customWidth="1"/>
    <col min="13837" max="13837" width="14" style="232" customWidth="1"/>
    <col min="13838" max="13838" width="42.42578125" style="232" customWidth="1"/>
    <col min="13839" max="14080" width="11.42578125" style="232"/>
    <col min="14081" max="14081" width="4.85546875" style="232" customWidth="1"/>
    <col min="14082" max="14082" width="27.85546875" style="232" customWidth="1"/>
    <col min="14083" max="14083" width="66.42578125" style="232" customWidth="1"/>
    <col min="14084" max="14084" width="15.7109375" style="232" customWidth="1"/>
    <col min="14085" max="14085" width="15.140625" style="232" customWidth="1"/>
    <col min="14086" max="14086" width="21" style="232" customWidth="1"/>
    <col min="14087" max="14087" width="18.42578125" style="232" customWidth="1"/>
    <col min="14088" max="14088" width="21.28515625" style="232" customWidth="1"/>
    <col min="14089" max="14089" width="16.42578125" style="232" customWidth="1"/>
    <col min="14090" max="14090" width="16.140625" style="232" bestFit="1" customWidth="1"/>
    <col min="14091" max="14091" width="16.7109375" style="232" customWidth="1"/>
    <col min="14092" max="14092" width="47.140625" style="232" customWidth="1"/>
    <col min="14093" max="14093" width="14" style="232" customWidth="1"/>
    <col min="14094" max="14094" width="42.42578125" style="232" customWidth="1"/>
    <col min="14095" max="14336" width="11.42578125" style="232"/>
    <col min="14337" max="14337" width="4.85546875" style="232" customWidth="1"/>
    <col min="14338" max="14338" width="27.85546875" style="232" customWidth="1"/>
    <col min="14339" max="14339" width="66.42578125" style="232" customWidth="1"/>
    <col min="14340" max="14340" width="15.7109375" style="232" customWidth="1"/>
    <col min="14341" max="14341" width="15.140625" style="232" customWidth="1"/>
    <col min="14342" max="14342" width="21" style="232" customWidth="1"/>
    <col min="14343" max="14343" width="18.42578125" style="232" customWidth="1"/>
    <col min="14344" max="14344" width="21.28515625" style="232" customWidth="1"/>
    <col min="14345" max="14345" width="16.42578125" style="232" customWidth="1"/>
    <col min="14346" max="14346" width="16.140625" style="232" bestFit="1" customWidth="1"/>
    <col min="14347" max="14347" width="16.7109375" style="232" customWidth="1"/>
    <col min="14348" max="14348" width="47.140625" style="232" customWidth="1"/>
    <col min="14349" max="14349" width="14" style="232" customWidth="1"/>
    <col min="14350" max="14350" width="42.42578125" style="232" customWidth="1"/>
    <col min="14351" max="14592" width="11.42578125" style="232"/>
    <col min="14593" max="14593" width="4.85546875" style="232" customWidth="1"/>
    <col min="14594" max="14594" width="27.85546875" style="232" customWidth="1"/>
    <col min="14595" max="14595" width="66.42578125" style="232" customWidth="1"/>
    <col min="14596" max="14596" width="15.7109375" style="232" customWidth="1"/>
    <col min="14597" max="14597" width="15.140625" style="232" customWidth="1"/>
    <col min="14598" max="14598" width="21" style="232" customWidth="1"/>
    <col min="14599" max="14599" width="18.42578125" style="232" customWidth="1"/>
    <col min="14600" max="14600" width="21.28515625" style="232" customWidth="1"/>
    <col min="14601" max="14601" width="16.42578125" style="232" customWidth="1"/>
    <col min="14602" max="14602" width="16.140625" style="232" bestFit="1" customWidth="1"/>
    <col min="14603" max="14603" width="16.7109375" style="232" customWidth="1"/>
    <col min="14604" max="14604" width="47.140625" style="232" customWidth="1"/>
    <col min="14605" max="14605" width="14" style="232" customWidth="1"/>
    <col min="14606" max="14606" width="42.42578125" style="232" customWidth="1"/>
    <col min="14607" max="14848" width="11.42578125" style="232"/>
    <col min="14849" max="14849" width="4.85546875" style="232" customWidth="1"/>
    <col min="14850" max="14850" width="27.85546875" style="232" customWidth="1"/>
    <col min="14851" max="14851" width="66.42578125" style="232" customWidth="1"/>
    <col min="14852" max="14852" width="15.7109375" style="232" customWidth="1"/>
    <col min="14853" max="14853" width="15.140625" style="232" customWidth="1"/>
    <col min="14854" max="14854" width="21" style="232" customWidth="1"/>
    <col min="14855" max="14855" width="18.42578125" style="232" customWidth="1"/>
    <col min="14856" max="14856" width="21.28515625" style="232" customWidth="1"/>
    <col min="14857" max="14857" width="16.42578125" style="232" customWidth="1"/>
    <col min="14858" max="14858" width="16.140625" style="232" bestFit="1" customWidth="1"/>
    <col min="14859" max="14859" width="16.7109375" style="232" customWidth="1"/>
    <col min="14860" max="14860" width="47.140625" style="232" customWidth="1"/>
    <col min="14861" max="14861" width="14" style="232" customWidth="1"/>
    <col min="14862" max="14862" width="42.42578125" style="232" customWidth="1"/>
    <col min="14863" max="15104" width="11.42578125" style="232"/>
    <col min="15105" max="15105" width="4.85546875" style="232" customWidth="1"/>
    <col min="15106" max="15106" width="27.85546875" style="232" customWidth="1"/>
    <col min="15107" max="15107" width="66.42578125" style="232" customWidth="1"/>
    <col min="15108" max="15108" width="15.7109375" style="232" customWidth="1"/>
    <col min="15109" max="15109" width="15.140625" style="232" customWidth="1"/>
    <col min="15110" max="15110" width="21" style="232" customWidth="1"/>
    <col min="15111" max="15111" width="18.42578125" style="232" customWidth="1"/>
    <col min="15112" max="15112" width="21.28515625" style="232" customWidth="1"/>
    <col min="15113" max="15113" width="16.42578125" style="232" customWidth="1"/>
    <col min="15114" max="15114" width="16.140625" style="232" bestFit="1" customWidth="1"/>
    <col min="15115" max="15115" width="16.7109375" style="232" customWidth="1"/>
    <col min="15116" max="15116" width="47.140625" style="232" customWidth="1"/>
    <col min="15117" max="15117" width="14" style="232" customWidth="1"/>
    <col min="15118" max="15118" width="42.42578125" style="232" customWidth="1"/>
    <col min="15119" max="15360" width="11.42578125" style="232"/>
    <col min="15361" max="15361" width="4.85546875" style="232" customWidth="1"/>
    <col min="15362" max="15362" width="27.85546875" style="232" customWidth="1"/>
    <col min="15363" max="15363" width="66.42578125" style="232" customWidth="1"/>
    <col min="15364" max="15364" width="15.7109375" style="232" customWidth="1"/>
    <col min="15365" max="15365" width="15.140625" style="232" customWidth="1"/>
    <col min="15366" max="15366" width="21" style="232" customWidth="1"/>
    <col min="15367" max="15367" width="18.42578125" style="232" customWidth="1"/>
    <col min="15368" max="15368" width="21.28515625" style="232" customWidth="1"/>
    <col min="15369" max="15369" width="16.42578125" style="232" customWidth="1"/>
    <col min="15370" max="15370" width="16.140625" style="232" bestFit="1" customWidth="1"/>
    <col min="15371" max="15371" width="16.7109375" style="232" customWidth="1"/>
    <col min="15372" max="15372" width="47.140625" style="232" customWidth="1"/>
    <col min="15373" max="15373" width="14" style="232" customWidth="1"/>
    <col min="15374" max="15374" width="42.42578125" style="232" customWidth="1"/>
    <col min="15375" max="15616" width="11.42578125" style="232"/>
    <col min="15617" max="15617" width="4.85546875" style="232" customWidth="1"/>
    <col min="15618" max="15618" width="27.85546875" style="232" customWidth="1"/>
    <col min="15619" max="15619" width="66.42578125" style="232" customWidth="1"/>
    <col min="15620" max="15620" width="15.7109375" style="232" customWidth="1"/>
    <col min="15621" max="15621" width="15.140625" style="232" customWidth="1"/>
    <col min="15622" max="15622" width="21" style="232" customWidth="1"/>
    <col min="15623" max="15623" width="18.42578125" style="232" customWidth="1"/>
    <col min="15624" max="15624" width="21.28515625" style="232" customWidth="1"/>
    <col min="15625" max="15625" width="16.42578125" style="232" customWidth="1"/>
    <col min="15626" max="15626" width="16.140625" style="232" bestFit="1" customWidth="1"/>
    <col min="15627" max="15627" width="16.7109375" style="232" customWidth="1"/>
    <col min="15628" max="15628" width="47.140625" style="232" customWidth="1"/>
    <col min="15629" max="15629" width="14" style="232" customWidth="1"/>
    <col min="15630" max="15630" width="42.42578125" style="232" customWidth="1"/>
    <col min="15631" max="15872" width="11.42578125" style="232"/>
    <col min="15873" max="15873" width="4.85546875" style="232" customWidth="1"/>
    <col min="15874" max="15874" width="27.85546875" style="232" customWidth="1"/>
    <col min="15875" max="15875" width="66.42578125" style="232" customWidth="1"/>
    <col min="15876" max="15876" width="15.7109375" style="232" customWidth="1"/>
    <col min="15877" max="15877" width="15.140625" style="232" customWidth="1"/>
    <col min="15878" max="15878" width="21" style="232" customWidth="1"/>
    <col min="15879" max="15879" width="18.42578125" style="232" customWidth="1"/>
    <col min="15880" max="15880" width="21.28515625" style="232" customWidth="1"/>
    <col min="15881" max="15881" width="16.42578125" style="232" customWidth="1"/>
    <col min="15882" max="15882" width="16.140625" style="232" bestFit="1" customWidth="1"/>
    <col min="15883" max="15883" width="16.7109375" style="232" customWidth="1"/>
    <col min="15884" max="15884" width="47.140625" style="232" customWidth="1"/>
    <col min="15885" max="15885" width="14" style="232" customWidth="1"/>
    <col min="15886" max="15886" width="42.42578125" style="232" customWidth="1"/>
    <col min="15887" max="16128" width="11.42578125" style="232"/>
    <col min="16129" max="16129" width="4.85546875" style="232" customWidth="1"/>
    <col min="16130" max="16130" width="27.85546875" style="232" customWidth="1"/>
    <col min="16131" max="16131" width="66.42578125" style="232" customWidth="1"/>
    <col min="16132" max="16132" width="15.7109375" style="232" customWidth="1"/>
    <col min="16133" max="16133" width="15.140625" style="232" customWidth="1"/>
    <col min="16134" max="16134" width="21" style="232" customWidth="1"/>
    <col min="16135" max="16135" width="18.42578125" style="232" customWidth="1"/>
    <col min="16136" max="16136" width="21.28515625" style="232" customWidth="1"/>
    <col min="16137" max="16137" width="16.42578125" style="232" customWidth="1"/>
    <col min="16138" max="16138" width="16.140625" style="232" bestFit="1" customWidth="1"/>
    <col min="16139" max="16139" width="16.7109375" style="232" customWidth="1"/>
    <col min="16140" max="16140" width="47.140625" style="232" customWidth="1"/>
    <col min="16141" max="16141" width="14" style="232" customWidth="1"/>
    <col min="16142" max="16142" width="42.42578125" style="232" customWidth="1"/>
    <col min="16143" max="16384" width="11.42578125" style="232"/>
  </cols>
  <sheetData>
    <row r="2" spans="2:9" x14ac:dyDescent="0.2">
      <c r="B2" s="295" t="s">
        <v>822</v>
      </c>
      <c r="C2" s="295"/>
    </row>
    <row r="3" spans="2:9" x14ac:dyDescent="0.2">
      <c r="B3" s="254"/>
    </row>
    <row r="4" spans="2:9" ht="13.5" thickBot="1" x14ac:dyDescent="0.25">
      <c r="B4" s="254" t="s">
        <v>772</v>
      </c>
    </row>
    <row r="5" spans="2:9" ht="18.75" customHeight="1" x14ac:dyDescent="0.2">
      <c r="B5" s="235" t="s">
        <v>773</v>
      </c>
      <c r="C5" s="236" t="s">
        <v>805</v>
      </c>
      <c r="F5" s="286" t="s">
        <v>811</v>
      </c>
      <c r="G5" s="287"/>
      <c r="H5" s="287"/>
      <c r="I5" s="288"/>
    </row>
    <row r="6" spans="2:9" ht="17.25" customHeight="1" x14ac:dyDescent="0.2">
      <c r="B6" s="237" t="s">
        <v>774</v>
      </c>
      <c r="C6" s="230" t="s">
        <v>806</v>
      </c>
      <c r="F6" s="289"/>
      <c r="G6" s="290"/>
      <c r="H6" s="290"/>
      <c r="I6" s="291"/>
    </row>
    <row r="7" spans="2:9" ht="18.75" customHeight="1" x14ac:dyDescent="0.2">
      <c r="B7" s="237" t="s">
        <v>378</v>
      </c>
      <c r="C7" s="238" t="s">
        <v>808</v>
      </c>
      <c r="F7" s="289"/>
      <c r="G7" s="290"/>
      <c r="H7" s="290"/>
      <c r="I7" s="291"/>
    </row>
    <row r="8" spans="2:9" ht="18.75" customHeight="1" x14ac:dyDescent="0.2">
      <c r="B8" s="237" t="s">
        <v>775</v>
      </c>
      <c r="C8" s="239" t="s">
        <v>807</v>
      </c>
      <c r="F8" s="289"/>
      <c r="G8" s="290"/>
      <c r="H8" s="290"/>
      <c r="I8" s="291"/>
    </row>
    <row r="9" spans="2:9" ht="189" customHeight="1" x14ac:dyDescent="0.2">
      <c r="B9" s="240" t="s">
        <v>776</v>
      </c>
      <c r="C9" s="255" t="s">
        <v>810</v>
      </c>
      <c r="F9" s="292"/>
      <c r="G9" s="293"/>
      <c r="H9" s="293"/>
      <c r="I9" s="294"/>
    </row>
    <row r="10" spans="2:9" ht="77.25" customHeight="1" x14ac:dyDescent="0.2">
      <c r="B10" s="240" t="s">
        <v>777</v>
      </c>
      <c r="C10" s="230" t="s">
        <v>812</v>
      </c>
    </row>
    <row r="11" spans="2:9" ht="80.099999999999994" customHeight="1" x14ac:dyDescent="0.2">
      <c r="B11" s="178" t="s">
        <v>778</v>
      </c>
      <c r="C11" s="241" t="s">
        <v>809</v>
      </c>
      <c r="F11" s="286" t="s">
        <v>779</v>
      </c>
      <c r="G11" s="287"/>
      <c r="H11" s="287"/>
      <c r="I11" s="288"/>
    </row>
    <row r="12" spans="2:9" ht="33" customHeight="1" x14ac:dyDescent="0.2">
      <c r="B12" s="237" t="s">
        <v>780</v>
      </c>
      <c r="C12" s="242">
        <v>131738487</v>
      </c>
      <c r="F12" s="289"/>
      <c r="G12" s="290"/>
      <c r="H12" s="290"/>
      <c r="I12" s="291"/>
    </row>
    <row r="13" spans="2:9" ht="43.5" customHeight="1" x14ac:dyDescent="0.2">
      <c r="B13" s="237" t="s">
        <v>781</v>
      </c>
      <c r="C13" s="243">
        <v>754000000</v>
      </c>
      <c r="F13" s="289"/>
      <c r="G13" s="290"/>
      <c r="H13" s="290"/>
      <c r="I13" s="291"/>
    </row>
    <row r="14" spans="2:9" ht="49.5" customHeight="1" x14ac:dyDescent="0.2">
      <c r="B14" s="237" t="s">
        <v>782</v>
      </c>
      <c r="C14" s="243">
        <v>75400000</v>
      </c>
      <c r="F14" s="289"/>
      <c r="G14" s="290"/>
      <c r="H14" s="290"/>
      <c r="I14" s="291"/>
    </row>
    <row r="15" spans="2:9" ht="30" customHeight="1" thickBot="1" x14ac:dyDescent="0.25">
      <c r="B15" s="244" t="s">
        <v>783</v>
      </c>
      <c r="C15" s="245">
        <v>44957</v>
      </c>
      <c r="F15" s="292"/>
      <c r="G15" s="293"/>
      <c r="H15" s="293"/>
      <c r="I15" s="294"/>
    </row>
    <row r="17" spans="2:12" x14ac:dyDescent="0.2">
      <c r="B17" s="254" t="s">
        <v>784</v>
      </c>
    </row>
    <row r="18" spans="2:12" ht="54.75" customHeight="1" x14ac:dyDescent="0.2">
      <c r="B18" s="256" t="s">
        <v>785</v>
      </c>
      <c r="C18" s="256" t="s">
        <v>786</v>
      </c>
      <c r="D18" s="256" t="s">
        <v>787</v>
      </c>
      <c r="E18" s="256" t="s">
        <v>788</v>
      </c>
      <c r="F18" s="256" t="s">
        <v>789</v>
      </c>
      <c r="G18" s="256" t="s">
        <v>790</v>
      </c>
      <c r="H18" s="256" t="s">
        <v>791</v>
      </c>
      <c r="I18" s="256" t="s">
        <v>792</v>
      </c>
      <c r="J18" s="256" t="s">
        <v>793</v>
      </c>
      <c r="K18" s="256" t="s">
        <v>794</v>
      </c>
      <c r="L18" s="256" t="s">
        <v>795</v>
      </c>
    </row>
    <row r="19" spans="2:12" s="246" customFormat="1" ht="58.5" customHeight="1" x14ac:dyDescent="0.2">
      <c r="B19" s="231" t="s">
        <v>799</v>
      </c>
      <c r="C19" s="276" t="s">
        <v>814</v>
      </c>
      <c r="D19" s="263" t="s">
        <v>826</v>
      </c>
      <c r="E19" s="231" t="s">
        <v>796</v>
      </c>
      <c r="F19" s="231" t="s">
        <v>804</v>
      </c>
      <c r="G19" s="231" t="s">
        <v>381</v>
      </c>
      <c r="H19" s="264">
        <v>4972902</v>
      </c>
      <c r="I19" s="264">
        <v>4972902</v>
      </c>
      <c r="J19" s="231" t="s">
        <v>224</v>
      </c>
      <c r="K19" s="231" t="s">
        <v>224</v>
      </c>
      <c r="L19" s="262" t="s">
        <v>809</v>
      </c>
    </row>
    <row r="20" spans="2:12" s="246" customFormat="1" ht="58.5" customHeight="1" x14ac:dyDescent="0.2">
      <c r="B20" s="231">
        <v>432322</v>
      </c>
      <c r="C20" s="277" t="s">
        <v>830</v>
      </c>
      <c r="D20" s="263" t="s">
        <v>826</v>
      </c>
      <c r="E20" s="231" t="s">
        <v>796</v>
      </c>
      <c r="F20" s="231" t="s">
        <v>804</v>
      </c>
      <c r="G20" s="231" t="s">
        <v>381</v>
      </c>
      <c r="H20" s="264">
        <v>6182000</v>
      </c>
      <c r="I20" s="264">
        <v>6182000</v>
      </c>
      <c r="J20" s="231" t="s">
        <v>224</v>
      </c>
      <c r="K20" s="231" t="s">
        <v>224</v>
      </c>
      <c r="L20" s="262" t="s">
        <v>809</v>
      </c>
    </row>
    <row r="21" spans="2:12" s="246" customFormat="1" ht="58.5" customHeight="1" x14ac:dyDescent="0.2">
      <c r="B21" s="231">
        <v>46191600</v>
      </c>
      <c r="C21" s="277" t="s">
        <v>845</v>
      </c>
      <c r="D21" s="263" t="s">
        <v>828</v>
      </c>
      <c r="E21" s="231" t="s">
        <v>448</v>
      </c>
      <c r="F21" s="231" t="s">
        <v>804</v>
      </c>
      <c r="G21" s="231" t="s">
        <v>381</v>
      </c>
      <c r="H21" s="264">
        <v>3000000</v>
      </c>
      <c r="I21" s="264">
        <v>3000000</v>
      </c>
      <c r="J21" s="231" t="s">
        <v>820</v>
      </c>
      <c r="K21" s="231" t="s">
        <v>820</v>
      </c>
      <c r="L21" s="262" t="s">
        <v>809</v>
      </c>
    </row>
    <row r="22" spans="2:12" s="246" customFormat="1" ht="58.5" customHeight="1" x14ac:dyDescent="0.2">
      <c r="B22" s="231">
        <v>55121700</v>
      </c>
      <c r="C22" s="282" t="s">
        <v>831</v>
      </c>
      <c r="D22" s="263">
        <v>45017</v>
      </c>
      <c r="E22" s="231" t="s">
        <v>821</v>
      </c>
      <c r="F22" s="231" t="s">
        <v>804</v>
      </c>
      <c r="G22" s="231" t="s">
        <v>381</v>
      </c>
      <c r="H22" s="264">
        <v>5000000</v>
      </c>
      <c r="I22" s="264">
        <v>5000000</v>
      </c>
      <c r="J22" s="231" t="s">
        <v>820</v>
      </c>
      <c r="K22" s="231" t="s">
        <v>820</v>
      </c>
      <c r="L22" s="262" t="s">
        <v>809</v>
      </c>
    </row>
    <row r="23" spans="2:12" s="246" customFormat="1" ht="58.5" customHeight="1" x14ac:dyDescent="0.2">
      <c r="B23" s="231">
        <v>72151603</v>
      </c>
      <c r="C23" s="273" t="s">
        <v>832</v>
      </c>
      <c r="D23" s="263">
        <v>45047</v>
      </c>
      <c r="E23" s="231" t="s">
        <v>821</v>
      </c>
      <c r="F23" s="231" t="s">
        <v>804</v>
      </c>
      <c r="G23" s="231" t="s">
        <v>381</v>
      </c>
      <c r="H23" s="264">
        <v>5000000</v>
      </c>
      <c r="I23" s="264">
        <v>5000000</v>
      </c>
      <c r="J23" s="231" t="s">
        <v>820</v>
      </c>
      <c r="K23" s="231" t="s">
        <v>820</v>
      </c>
      <c r="L23" s="262" t="s">
        <v>809</v>
      </c>
    </row>
    <row r="24" spans="2:12" s="246" customFormat="1" ht="58.5" customHeight="1" x14ac:dyDescent="0.2">
      <c r="B24" s="231">
        <v>41121811</v>
      </c>
      <c r="C24" s="273" t="s">
        <v>833</v>
      </c>
      <c r="D24" s="263">
        <v>45017</v>
      </c>
      <c r="E24" s="231" t="s">
        <v>448</v>
      </c>
      <c r="F24" s="231" t="s">
        <v>804</v>
      </c>
      <c r="G24" s="231" t="s">
        <v>381</v>
      </c>
      <c r="H24" s="264">
        <v>15000000</v>
      </c>
      <c r="I24" s="264">
        <v>15000000</v>
      </c>
      <c r="J24" s="231" t="s">
        <v>224</v>
      </c>
      <c r="K24" s="231" t="s">
        <v>224</v>
      </c>
      <c r="L24" s="262" t="s">
        <v>809</v>
      </c>
    </row>
    <row r="25" spans="2:12" s="246" customFormat="1" ht="58.5" customHeight="1" x14ac:dyDescent="0.2">
      <c r="B25" s="231">
        <v>80161801</v>
      </c>
      <c r="C25" s="277" t="s">
        <v>813</v>
      </c>
      <c r="D25" s="263" t="s">
        <v>828</v>
      </c>
      <c r="E25" s="231" t="s">
        <v>834</v>
      </c>
      <c r="F25" s="231" t="s">
        <v>804</v>
      </c>
      <c r="G25" s="231" t="s">
        <v>381</v>
      </c>
      <c r="H25" s="264">
        <v>7000000</v>
      </c>
      <c r="I25" s="264">
        <v>7000000</v>
      </c>
      <c r="J25" s="231" t="s">
        <v>224</v>
      </c>
      <c r="K25" s="231" t="s">
        <v>224</v>
      </c>
      <c r="L25" s="262" t="s">
        <v>809</v>
      </c>
    </row>
    <row r="26" spans="2:12" s="246" customFormat="1" ht="58.5" customHeight="1" x14ac:dyDescent="0.2">
      <c r="B26" s="231">
        <v>47131700</v>
      </c>
      <c r="C26" s="277" t="s">
        <v>815</v>
      </c>
      <c r="D26" s="231" t="s">
        <v>826</v>
      </c>
      <c r="E26" s="231" t="s">
        <v>827</v>
      </c>
      <c r="F26" s="231" t="s">
        <v>804</v>
      </c>
      <c r="G26" s="265" t="s">
        <v>381</v>
      </c>
      <c r="H26" s="264">
        <v>9000000</v>
      </c>
      <c r="I26" s="264">
        <v>9000000</v>
      </c>
      <c r="J26" s="231" t="s">
        <v>224</v>
      </c>
      <c r="K26" s="271" t="s">
        <v>224</v>
      </c>
      <c r="L26" s="262" t="s">
        <v>809</v>
      </c>
    </row>
    <row r="27" spans="2:12" s="246" customFormat="1" ht="58.5" customHeight="1" x14ac:dyDescent="0.2">
      <c r="B27" s="231">
        <v>50192801</v>
      </c>
      <c r="C27" s="278" t="s">
        <v>816</v>
      </c>
      <c r="D27" s="263">
        <v>44958</v>
      </c>
      <c r="E27" s="231" t="s">
        <v>446</v>
      </c>
      <c r="F27" s="231" t="s">
        <v>804</v>
      </c>
      <c r="G27" s="231" t="s">
        <v>803</v>
      </c>
      <c r="H27" s="266">
        <v>3000000</v>
      </c>
      <c r="I27" s="266">
        <v>3000000</v>
      </c>
      <c r="J27" s="231" t="s">
        <v>224</v>
      </c>
      <c r="K27" s="231" t="s">
        <v>224</v>
      </c>
      <c r="L27" s="262" t="s">
        <v>809</v>
      </c>
    </row>
    <row r="28" spans="2:12" s="246" customFormat="1" ht="58.5" customHeight="1" x14ac:dyDescent="0.2">
      <c r="B28" s="231">
        <v>60106206</v>
      </c>
      <c r="C28" s="282" t="s">
        <v>800</v>
      </c>
      <c r="D28" s="263" t="s">
        <v>828</v>
      </c>
      <c r="E28" s="231" t="s">
        <v>448</v>
      </c>
      <c r="F28" s="231" t="s">
        <v>804</v>
      </c>
      <c r="G28" s="231" t="s">
        <v>803</v>
      </c>
      <c r="H28" s="264">
        <v>6000000</v>
      </c>
      <c r="I28" s="264">
        <v>6000000</v>
      </c>
      <c r="J28" s="231" t="s">
        <v>224</v>
      </c>
      <c r="K28" s="231" t="s">
        <v>224</v>
      </c>
      <c r="L28" s="262" t="s">
        <v>809</v>
      </c>
    </row>
    <row r="29" spans="2:12" s="246" customFormat="1" ht="58.5" customHeight="1" x14ac:dyDescent="0.2">
      <c r="B29" s="231">
        <v>72154066</v>
      </c>
      <c r="C29" s="281" t="s">
        <v>835</v>
      </c>
      <c r="D29" s="263">
        <v>45017</v>
      </c>
      <c r="E29" s="231" t="s">
        <v>448</v>
      </c>
      <c r="F29" s="231" t="s">
        <v>804</v>
      </c>
      <c r="G29" s="231" t="s">
        <v>381</v>
      </c>
      <c r="H29" s="266">
        <v>5000000</v>
      </c>
      <c r="I29" s="266">
        <v>5000000</v>
      </c>
      <c r="J29" s="231" t="s">
        <v>224</v>
      </c>
      <c r="K29" s="231" t="s">
        <v>224</v>
      </c>
      <c r="L29" s="262" t="s">
        <v>809</v>
      </c>
    </row>
    <row r="30" spans="2:12" s="246" customFormat="1" ht="58.5" customHeight="1" x14ac:dyDescent="0.2">
      <c r="B30" s="231">
        <v>60101715</v>
      </c>
      <c r="C30" s="274" t="s">
        <v>825</v>
      </c>
      <c r="D30" s="263">
        <v>45047</v>
      </c>
      <c r="E30" s="231" t="s">
        <v>827</v>
      </c>
      <c r="F30" s="231" t="s">
        <v>804</v>
      </c>
      <c r="G30" s="231" t="s">
        <v>381</v>
      </c>
      <c r="H30" s="266">
        <v>5000000</v>
      </c>
      <c r="I30" s="266">
        <v>5000000</v>
      </c>
      <c r="J30" s="231" t="s">
        <v>224</v>
      </c>
      <c r="K30" s="231" t="s">
        <v>224</v>
      </c>
      <c r="L30" s="262" t="s">
        <v>809</v>
      </c>
    </row>
    <row r="31" spans="2:12" s="246" customFormat="1" ht="58.5" customHeight="1" x14ac:dyDescent="0.2">
      <c r="B31" s="231">
        <v>601016</v>
      </c>
      <c r="C31" s="274" t="s">
        <v>817</v>
      </c>
      <c r="D31" s="263">
        <v>45200</v>
      </c>
      <c r="E31" s="231" t="s">
        <v>446</v>
      </c>
      <c r="F31" s="231" t="s">
        <v>804</v>
      </c>
      <c r="G31" s="231" t="s">
        <v>381</v>
      </c>
      <c r="H31" s="266">
        <v>3000000</v>
      </c>
      <c r="I31" s="266">
        <v>3000000</v>
      </c>
      <c r="J31" s="231" t="s">
        <v>224</v>
      </c>
      <c r="K31" s="231" t="s">
        <v>224</v>
      </c>
      <c r="L31" s="262" t="s">
        <v>809</v>
      </c>
    </row>
    <row r="32" spans="2:12" s="246" customFormat="1" ht="58.5" customHeight="1" x14ac:dyDescent="0.2">
      <c r="B32" s="231">
        <v>43202204</v>
      </c>
      <c r="C32" s="283" t="s">
        <v>818</v>
      </c>
      <c r="D32" s="263">
        <v>45078</v>
      </c>
      <c r="E32" s="231" t="s">
        <v>448</v>
      </c>
      <c r="F32" s="231" t="s">
        <v>804</v>
      </c>
      <c r="G32" s="231" t="s">
        <v>381</v>
      </c>
      <c r="H32" s="266">
        <v>1000000</v>
      </c>
      <c r="I32" s="266">
        <v>1000000</v>
      </c>
      <c r="J32" s="231" t="s">
        <v>820</v>
      </c>
      <c r="K32" s="231" t="s">
        <v>820</v>
      </c>
      <c r="L32" s="262" t="s">
        <v>809</v>
      </c>
    </row>
    <row r="33" spans="2:12" s="246" customFormat="1" ht="58.5" customHeight="1" x14ac:dyDescent="0.2">
      <c r="B33" s="231">
        <v>49101700</v>
      </c>
      <c r="C33" s="274" t="s">
        <v>819</v>
      </c>
      <c r="D33" s="263" t="s">
        <v>836</v>
      </c>
      <c r="E33" s="231" t="s">
        <v>837</v>
      </c>
      <c r="F33" s="231" t="s">
        <v>804</v>
      </c>
      <c r="G33" s="231" t="s">
        <v>803</v>
      </c>
      <c r="H33" s="266">
        <v>2500000</v>
      </c>
      <c r="I33" s="266">
        <v>2500000</v>
      </c>
      <c r="J33" s="231" t="s">
        <v>820</v>
      </c>
      <c r="K33" s="231" t="s">
        <v>820</v>
      </c>
      <c r="L33" s="262" t="s">
        <v>809</v>
      </c>
    </row>
    <row r="34" spans="2:12" s="246" customFormat="1" ht="58.5" customHeight="1" x14ac:dyDescent="0.2">
      <c r="B34" s="231">
        <v>72101507</v>
      </c>
      <c r="C34" s="283" t="s">
        <v>823</v>
      </c>
      <c r="D34" s="263">
        <v>45108</v>
      </c>
      <c r="E34" s="231" t="s">
        <v>838</v>
      </c>
      <c r="F34" s="231" t="s">
        <v>804</v>
      </c>
      <c r="G34" s="231" t="s">
        <v>381</v>
      </c>
      <c r="H34" s="266">
        <v>6000000</v>
      </c>
      <c r="I34" s="266">
        <v>6000000</v>
      </c>
      <c r="J34" s="231" t="s">
        <v>820</v>
      </c>
      <c r="K34" s="231" t="s">
        <v>820</v>
      </c>
      <c r="L34" s="262" t="s">
        <v>809</v>
      </c>
    </row>
    <row r="35" spans="2:12" s="246" customFormat="1" ht="58.5" customHeight="1" x14ac:dyDescent="0.2">
      <c r="B35" s="231">
        <v>30172001</v>
      </c>
      <c r="C35" s="281" t="s">
        <v>824</v>
      </c>
      <c r="D35" s="231" t="s">
        <v>839</v>
      </c>
      <c r="E35" s="231" t="s">
        <v>448</v>
      </c>
      <c r="F35" s="231" t="s">
        <v>804</v>
      </c>
      <c r="G35" s="231" t="s">
        <v>381</v>
      </c>
      <c r="H35" s="266">
        <v>10000000</v>
      </c>
      <c r="I35" s="266">
        <v>10000000</v>
      </c>
      <c r="J35" s="231" t="s">
        <v>820</v>
      </c>
      <c r="K35" s="231" t="s">
        <v>820</v>
      </c>
      <c r="L35" s="262" t="s">
        <v>809</v>
      </c>
    </row>
    <row r="36" spans="2:12" s="246" customFormat="1" ht="58.5" customHeight="1" x14ac:dyDescent="0.2">
      <c r="B36" s="231">
        <v>44121600</v>
      </c>
      <c r="C36" s="278" t="s">
        <v>842</v>
      </c>
      <c r="D36" s="263">
        <v>44958</v>
      </c>
      <c r="E36" s="231" t="s">
        <v>821</v>
      </c>
      <c r="F36" s="231" t="s">
        <v>804</v>
      </c>
      <c r="G36" s="231" t="s">
        <v>381</v>
      </c>
      <c r="H36" s="280">
        <v>7000000</v>
      </c>
      <c r="I36" s="266">
        <v>7000000</v>
      </c>
      <c r="J36" s="231" t="s">
        <v>820</v>
      </c>
      <c r="K36" s="231" t="s">
        <v>820</v>
      </c>
      <c r="L36" s="262" t="s">
        <v>809</v>
      </c>
    </row>
    <row r="37" spans="2:12" s="246" customFormat="1" ht="58.5" customHeight="1" x14ac:dyDescent="0.2">
      <c r="B37" s="231">
        <v>45121500</v>
      </c>
      <c r="C37" s="281" t="s">
        <v>840</v>
      </c>
      <c r="D37" s="263">
        <v>45047</v>
      </c>
      <c r="E37" s="231" t="s">
        <v>448</v>
      </c>
      <c r="F37" s="231" t="s">
        <v>804</v>
      </c>
      <c r="G37" s="231" t="s">
        <v>381</v>
      </c>
      <c r="H37" s="266">
        <v>10000000</v>
      </c>
      <c r="I37" s="266">
        <v>10000000</v>
      </c>
      <c r="J37" s="231" t="s">
        <v>224</v>
      </c>
      <c r="K37" s="231" t="s">
        <v>224</v>
      </c>
      <c r="L37" s="262" t="s">
        <v>809</v>
      </c>
    </row>
    <row r="38" spans="2:12" ht="49.5" customHeight="1" x14ac:dyDescent="0.2">
      <c r="B38" s="275">
        <v>56112100</v>
      </c>
      <c r="C38" s="284" t="s">
        <v>829</v>
      </c>
      <c r="D38" s="279">
        <v>45078</v>
      </c>
      <c r="E38" s="154" t="s">
        <v>821</v>
      </c>
      <c r="F38" s="231" t="s">
        <v>804</v>
      </c>
      <c r="G38" s="155" t="s">
        <v>381</v>
      </c>
      <c r="H38" s="272">
        <v>10000000</v>
      </c>
      <c r="I38" s="269">
        <v>10000000</v>
      </c>
      <c r="J38" s="206" t="s">
        <v>820</v>
      </c>
      <c r="K38" s="206" t="s">
        <v>820</v>
      </c>
      <c r="L38" s="262" t="s">
        <v>809</v>
      </c>
    </row>
    <row r="39" spans="2:12" ht="49.5" customHeight="1" x14ac:dyDescent="0.2">
      <c r="B39" s="275"/>
      <c r="C39" s="285" t="s">
        <v>841</v>
      </c>
      <c r="D39" s="279">
        <v>45078</v>
      </c>
      <c r="E39" s="154" t="s">
        <v>821</v>
      </c>
      <c r="F39" s="231" t="s">
        <v>804</v>
      </c>
      <c r="G39" s="155" t="s">
        <v>381</v>
      </c>
      <c r="H39" s="272">
        <v>4000000</v>
      </c>
      <c r="I39" s="269">
        <v>4000000</v>
      </c>
      <c r="J39" s="206" t="s">
        <v>820</v>
      </c>
      <c r="K39" s="206" t="s">
        <v>820</v>
      </c>
      <c r="L39" s="262" t="s">
        <v>809</v>
      </c>
    </row>
    <row r="40" spans="2:12" ht="49.5" customHeight="1" x14ac:dyDescent="0.2">
      <c r="B40" s="275">
        <v>70111700</v>
      </c>
      <c r="C40" s="285" t="s">
        <v>843</v>
      </c>
      <c r="D40" s="279">
        <v>45139</v>
      </c>
      <c r="E40" s="154" t="s">
        <v>821</v>
      </c>
      <c r="F40" s="231" t="s">
        <v>804</v>
      </c>
      <c r="G40" s="155" t="s">
        <v>381</v>
      </c>
      <c r="H40" s="272">
        <v>2000000</v>
      </c>
      <c r="I40" s="269">
        <v>2000000</v>
      </c>
      <c r="J40" s="206" t="s">
        <v>820</v>
      </c>
      <c r="K40" s="206" t="s">
        <v>820</v>
      </c>
      <c r="L40" s="262" t="s">
        <v>809</v>
      </c>
    </row>
    <row r="41" spans="2:12" ht="49.5" customHeight="1" x14ac:dyDescent="0.2">
      <c r="B41" s="275">
        <v>44103103</v>
      </c>
      <c r="C41" s="285" t="s">
        <v>844</v>
      </c>
      <c r="D41" s="279">
        <v>45139</v>
      </c>
      <c r="E41" s="154" t="s">
        <v>821</v>
      </c>
      <c r="F41" s="231" t="s">
        <v>804</v>
      </c>
      <c r="G41" s="155" t="s">
        <v>381</v>
      </c>
      <c r="H41" s="272">
        <v>2083585</v>
      </c>
      <c r="I41" s="269">
        <v>2083585</v>
      </c>
      <c r="J41" s="206" t="s">
        <v>820</v>
      </c>
      <c r="K41" s="206" t="s">
        <v>820</v>
      </c>
      <c r="L41" s="262" t="s">
        <v>809</v>
      </c>
    </row>
    <row r="42" spans="2:12" ht="49.5" customHeight="1" x14ac:dyDescent="0.25">
      <c r="B42" s="268"/>
      <c r="C42" s="268"/>
      <c r="D42" s="279"/>
      <c r="E42" s="154"/>
      <c r="F42" s="231"/>
      <c r="G42" s="155"/>
      <c r="H42" s="270">
        <f>SUM(H19:H41)</f>
        <v>131738487</v>
      </c>
      <c r="I42" s="270">
        <f>SUM(I19:I41)</f>
        <v>131738487</v>
      </c>
      <c r="J42" s="268"/>
      <c r="K42" s="268"/>
      <c r="L42" s="268"/>
    </row>
    <row r="43" spans="2:12" ht="39" thickBot="1" x14ac:dyDescent="0.25">
      <c r="B43" s="257" t="s">
        <v>797</v>
      </c>
      <c r="C43" s="11"/>
      <c r="D43" s="11"/>
      <c r="H43" s="267"/>
    </row>
    <row r="44" spans="2:12" s="247" customFormat="1" ht="45" customHeight="1" x14ac:dyDescent="0.2">
      <c r="B44" s="258" t="s">
        <v>786</v>
      </c>
      <c r="C44" s="259" t="s">
        <v>798</v>
      </c>
      <c r="D44" s="260" t="s">
        <v>795</v>
      </c>
      <c r="E44" s="234"/>
    </row>
    <row r="45" spans="2:12" ht="6.75" customHeight="1" thickBot="1" x14ac:dyDescent="0.25">
      <c r="B45" s="248"/>
      <c r="C45" s="261"/>
      <c r="D45" s="249"/>
    </row>
    <row r="46" spans="2:12" ht="106.5" customHeight="1" x14ac:dyDescent="0.2">
      <c r="B46" s="233" t="s">
        <v>801</v>
      </c>
      <c r="C46" s="250"/>
      <c r="D46" s="251"/>
    </row>
    <row r="47" spans="2:12" ht="106.5" customHeight="1" x14ac:dyDescent="0.2">
      <c r="B47" s="231" t="s">
        <v>802</v>
      </c>
      <c r="C47" s="154"/>
      <c r="D47" s="145"/>
    </row>
    <row r="48" spans="2:12" ht="6" customHeight="1" thickBot="1" x14ac:dyDescent="0.25">
      <c r="B48" s="244"/>
      <c r="C48" s="252"/>
      <c r="D48" s="253"/>
    </row>
  </sheetData>
  <mergeCells count="3">
    <mergeCell ref="F5:I9"/>
    <mergeCell ref="F11:I15"/>
    <mergeCell ref="B2:C2"/>
  </mergeCells>
  <phoneticPr fontId="3" type="noConversion"/>
  <pageMargins left="0.7" right="0.7" top="0.75" bottom="0.75" header="0.3" footer="0.3"/>
  <pageSetup scale="3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pageSetUpPr fitToPage="1"/>
  </sheetPr>
  <dimension ref="B1:K176"/>
  <sheetViews>
    <sheetView showGridLines="0" topLeftCell="A32" zoomScaleNormal="100" workbookViewId="0">
      <selection activeCell="G15" sqref="G15"/>
    </sheetView>
  </sheetViews>
  <sheetFormatPr baseColWidth="10" defaultRowHeight="12.75" x14ac:dyDescent="0.2"/>
  <cols>
    <col min="1" max="1" width="1" customWidth="1"/>
    <col min="2" max="2" width="46.42578125" customWidth="1"/>
    <col min="3" max="3" width="20" customWidth="1"/>
    <col min="4" max="4" width="11.42578125" customWidth="1"/>
    <col min="5" max="5" width="15.7109375" customWidth="1"/>
    <col min="6" max="6" width="17.85546875" customWidth="1"/>
    <col min="7" max="7" width="23.42578125" customWidth="1"/>
    <col min="8" max="8" width="13.42578125" bestFit="1" customWidth="1"/>
    <col min="9" max="9" width="18.42578125" customWidth="1"/>
    <col min="10" max="10" width="2.42578125" customWidth="1"/>
    <col min="11" max="11" width="16.28515625" customWidth="1"/>
  </cols>
  <sheetData>
    <row r="1" spans="2:11" ht="3" customHeight="1" thickBot="1" x14ac:dyDescent="0.25"/>
    <row r="2" spans="2:11" ht="16.5" thickBot="1" x14ac:dyDescent="0.3">
      <c r="B2" s="298" t="s">
        <v>609</v>
      </c>
      <c r="C2" s="299"/>
      <c r="D2" s="299"/>
      <c r="E2" s="299"/>
      <c r="F2" s="299"/>
      <c r="G2" s="299"/>
      <c r="H2" s="299"/>
      <c r="I2" s="300"/>
    </row>
    <row r="3" spans="2:11" ht="26.25" customHeight="1" x14ac:dyDescent="0.2">
      <c r="B3" s="301" t="s">
        <v>614</v>
      </c>
      <c r="C3" s="302"/>
      <c r="D3" s="302"/>
      <c r="E3" s="302"/>
      <c r="F3" s="302"/>
      <c r="G3" s="302"/>
      <c r="H3" s="302"/>
      <c r="I3" s="303"/>
    </row>
    <row r="4" spans="2:11" ht="45" customHeight="1" thickBot="1" x14ac:dyDescent="0.25">
      <c r="B4" s="304" t="e">
        <f>#REF!</f>
        <v>#REF!</v>
      </c>
      <c r="C4" s="305"/>
      <c r="D4" s="305"/>
      <c r="E4" s="305"/>
      <c r="F4" s="305"/>
      <c r="G4" s="305"/>
      <c r="H4" s="305"/>
      <c r="I4" s="306"/>
    </row>
    <row r="5" spans="2:11" ht="3.75" customHeight="1" thickBot="1" x14ac:dyDescent="0.3">
      <c r="B5" s="141"/>
      <c r="C5" s="141"/>
      <c r="D5" s="141"/>
      <c r="E5" s="141"/>
      <c r="F5" s="141"/>
      <c r="G5" s="141"/>
    </row>
    <row r="6" spans="2:11" ht="41.25" customHeight="1" x14ac:dyDescent="0.2">
      <c r="B6" s="308" t="s">
        <v>608</v>
      </c>
      <c r="C6" s="310" t="s">
        <v>602</v>
      </c>
      <c r="D6" s="310"/>
      <c r="E6" s="310" t="s">
        <v>603</v>
      </c>
      <c r="F6" s="310" t="s">
        <v>604</v>
      </c>
      <c r="G6" s="310" t="s">
        <v>605</v>
      </c>
      <c r="H6" s="310" t="s">
        <v>612</v>
      </c>
      <c r="I6" s="296" t="s">
        <v>606</v>
      </c>
    </row>
    <row r="7" spans="2:11" ht="21.75" customHeight="1" thickBot="1" x14ac:dyDescent="0.25">
      <c r="B7" s="309"/>
      <c r="C7" s="220" t="s">
        <v>607</v>
      </c>
      <c r="D7" s="192" t="s">
        <v>410</v>
      </c>
      <c r="E7" s="311"/>
      <c r="F7" s="311"/>
      <c r="G7" s="311"/>
      <c r="H7" s="311"/>
      <c r="I7" s="297"/>
    </row>
    <row r="8" spans="2:11" ht="39" customHeight="1" x14ac:dyDescent="0.2">
      <c r="B8" s="180" t="s">
        <v>615</v>
      </c>
      <c r="C8" s="165" t="s">
        <v>384</v>
      </c>
      <c r="D8" s="181">
        <v>8</v>
      </c>
      <c r="E8" s="182">
        <v>300000</v>
      </c>
      <c r="F8" s="183">
        <f>D8*E8</f>
        <v>2400000</v>
      </c>
      <c r="G8" s="184" t="s">
        <v>601</v>
      </c>
      <c r="H8" s="184" t="s">
        <v>610</v>
      </c>
      <c r="I8" s="152" t="s">
        <v>613</v>
      </c>
    </row>
    <row r="9" spans="2:11" x14ac:dyDescent="0.2">
      <c r="B9" s="179" t="s">
        <v>601</v>
      </c>
      <c r="C9" s="166"/>
      <c r="D9" s="167"/>
      <c r="E9" s="144"/>
      <c r="F9" s="172">
        <f>SUM(F7:F8)</f>
        <v>2400000</v>
      </c>
      <c r="G9" s="176" t="e">
        <f>IF(F9=(#REF!+#REF!)," Ok. "," Revisar  ")</f>
        <v>#REF!</v>
      </c>
      <c r="H9" s="151"/>
      <c r="I9" s="149"/>
      <c r="J9" s="137"/>
      <c r="K9" s="138"/>
    </row>
    <row r="10" spans="2:11" ht="39" customHeight="1" x14ac:dyDescent="0.2">
      <c r="B10" s="178" t="s">
        <v>611</v>
      </c>
      <c r="C10" s="155" t="s">
        <v>411</v>
      </c>
      <c r="D10" s="173">
        <v>40000</v>
      </c>
      <c r="E10" s="174">
        <v>100</v>
      </c>
      <c r="F10" s="175">
        <f>D10*E10</f>
        <v>4000000</v>
      </c>
      <c r="G10" s="184" t="s">
        <v>587</v>
      </c>
      <c r="H10" s="154" t="s">
        <v>610</v>
      </c>
      <c r="I10" s="145" t="s">
        <v>613</v>
      </c>
    </row>
    <row r="11" spans="2:11" x14ac:dyDescent="0.2">
      <c r="B11" s="179" t="s">
        <v>587</v>
      </c>
      <c r="C11" s="166"/>
      <c r="D11" s="167"/>
      <c r="E11" s="144"/>
      <c r="F11" s="172">
        <f>SUM(F10:F10)</f>
        <v>4000000</v>
      </c>
      <c r="G11" s="176" t="e">
        <f>IF(F11=(#REF!+#REF!)," Ok. "," Revisar  ")</f>
        <v>#REF!</v>
      </c>
      <c r="H11" s="151"/>
      <c r="I11" s="149"/>
      <c r="J11" s="137"/>
      <c r="K11" s="138"/>
    </row>
    <row r="12" spans="2:11" ht="25.5" x14ac:dyDescent="0.2">
      <c r="B12" s="162" t="s">
        <v>617</v>
      </c>
      <c r="C12" s="155" t="s">
        <v>411</v>
      </c>
      <c r="D12" s="164">
        <v>50</v>
      </c>
      <c r="E12" s="153">
        <v>30000</v>
      </c>
      <c r="F12" s="168">
        <f>D12*E12</f>
        <v>1500000</v>
      </c>
      <c r="G12" s="184" t="s">
        <v>588</v>
      </c>
      <c r="H12" s="154" t="s">
        <v>610</v>
      </c>
      <c r="I12" s="143" t="s">
        <v>394</v>
      </c>
    </row>
    <row r="13" spans="2:11" ht="25.5" x14ac:dyDescent="0.2">
      <c r="B13" s="162" t="s">
        <v>619</v>
      </c>
      <c r="C13" s="155" t="s">
        <v>411</v>
      </c>
      <c r="D13" s="164">
        <v>50</v>
      </c>
      <c r="E13" s="146">
        <v>50000</v>
      </c>
      <c r="F13" s="168">
        <f>D13*E13</f>
        <v>2500000</v>
      </c>
      <c r="G13" s="184" t="s">
        <v>588</v>
      </c>
      <c r="H13" s="154" t="s">
        <v>610</v>
      </c>
      <c r="I13" s="143" t="s">
        <v>394</v>
      </c>
    </row>
    <row r="14" spans="2:11" x14ac:dyDescent="0.2">
      <c r="B14" s="179" t="s">
        <v>588</v>
      </c>
      <c r="C14" s="166"/>
      <c r="D14" s="167"/>
      <c r="E14" s="148"/>
      <c r="F14" s="170">
        <f>SUM(F12:F13)</f>
        <v>4000000</v>
      </c>
      <c r="G14" s="176" t="e">
        <f>IF(F14=#REF!," Ok. "," Revisar  ")</f>
        <v>#REF!</v>
      </c>
      <c r="H14" s="151"/>
      <c r="I14" s="149"/>
    </row>
    <row r="15" spans="2:11" ht="25.5" x14ac:dyDescent="0.2">
      <c r="B15" s="161" t="s">
        <v>620</v>
      </c>
      <c r="C15" s="155" t="s">
        <v>411</v>
      </c>
      <c r="D15" s="164">
        <v>50</v>
      </c>
      <c r="E15" s="160">
        <v>20000</v>
      </c>
      <c r="F15" s="169">
        <f>D15*E15</f>
        <v>1000000</v>
      </c>
      <c r="G15" s="184" t="s">
        <v>589</v>
      </c>
      <c r="H15" s="154" t="s">
        <v>610</v>
      </c>
      <c r="I15" s="143" t="s">
        <v>386</v>
      </c>
    </row>
    <row r="16" spans="2:11" ht="25.5" x14ac:dyDescent="0.2">
      <c r="B16" s="161" t="s">
        <v>621</v>
      </c>
      <c r="C16" s="155" t="s">
        <v>411</v>
      </c>
      <c r="D16" s="164">
        <v>50</v>
      </c>
      <c r="E16" s="160">
        <v>20000</v>
      </c>
      <c r="F16" s="169">
        <f>D16*E16</f>
        <v>1000000</v>
      </c>
      <c r="G16" s="184" t="s">
        <v>589</v>
      </c>
      <c r="H16" s="154" t="s">
        <v>610</v>
      </c>
      <c r="I16" s="143" t="s">
        <v>392</v>
      </c>
    </row>
    <row r="17" spans="2:11" ht="16.5" customHeight="1" x14ac:dyDescent="0.2">
      <c r="B17" s="179" t="s">
        <v>589</v>
      </c>
      <c r="C17" s="166"/>
      <c r="D17" s="167"/>
      <c r="E17" s="148"/>
      <c r="F17" s="170">
        <f>SUM(F15:F16)</f>
        <v>2000000</v>
      </c>
      <c r="G17" s="176" t="e">
        <f>IF(F17=#REF!," Ok. "," Revisar  ")</f>
        <v>#REF!</v>
      </c>
      <c r="H17" s="151"/>
      <c r="I17" s="149"/>
    </row>
    <row r="18" spans="2:11" ht="29.25" customHeight="1" x14ac:dyDescent="0.2">
      <c r="B18" s="161" t="s">
        <v>631</v>
      </c>
      <c r="C18" s="155" t="s">
        <v>411</v>
      </c>
      <c r="D18" s="155">
        <v>3</v>
      </c>
      <c r="E18" s="174">
        <v>500000</v>
      </c>
      <c r="F18" s="175">
        <f>D18*E18</f>
        <v>1500000</v>
      </c>
      <c r="G18" s="184" t="s">
        <v>590</v>
      </c>
      <c r="H18" s="154" t="s">
        <v>610</v>
      </c>
      <c r="I18" s="145" t="s">
        <v>613</v>
      </c>
    </row>
    <row r="19" spans="2:11" ht="25.5" x14ac:dyDescent="0.2">
      <c r="B19" s="162" t="s">
        <v>624</v>
      </c>
      <c r="C19" s="155" t="s">
        <v>411</v>
      </c>
      <c r="D19" s="155">
        <v>31</v>
      </c>
      <c r="E19" s="174">
        <v>3000</v>
      </c>
      <c r="F19" s="175">
        <f t="shared" ref="F19:F28" si="0">D19*E19</f>
        <v>93000</v>
      </c>
      <c r="G19" s="184" t="s">
        <v>590</v>
      </c>
      <c r="H19" s="154" t="s">
        <v>610</v>
      </c>
      <c r="I19" s="145" t="s">
        <v>613</v>
      </c>
    </row>
    <row r="20" spans="2:11" ht="25.5" x14ac:dyDescent="0.2">
      <c r="B20" s="162" t="s">
        <v>625</v>
      </c>
      <c r="C20" s="155" t="s">
        <v>411</v>
      </c>
      <c r="D20" s="155">
        <v>60</v>
      </c>
      <c r="E20" s="174">
        <v>3000</v>
      </c>
      <c r="F20" s="175">
        <f t="shared" si="0"/>
        <v>180000</v>
      </c>
      <c r="G20" s="184" t="s">
        <v>590</v>
      </c>
      <c r="H20" s="154" t="s">
        <v>610</v>
      </c>
      <c r="I20" s="145" t="s">
        <v>613</v>
      </c>
    </row>
    <row r="21" spans="2:11" ht="25.5" x14ac:dyDescent="0.2">
      <c r="B21" s="162" t="s">
        <v>626</v>
      </c>
      <c r="C21" s="155" t="s">
        <v>411</v>
      </c>
      <c r="D21" s="155">
        <v>30</v>
      </c>
      <c r="E21" s="174">
        <v>3000</v>
      </c>
      <c r="F21" s="175">
        <f t="shared" si="0"/>
        <v>90000</v>
      </c>
      <c r="G21" s="184" t="s">
        <v>590</v>
      </c>
      <c r="H21" s="154" t="s">
        <v>610</v>
      </c>
      <c r="I21" s="145" t="s">
        <v>613</v>
      </c>
    </row>
    <row r="22" spans="2:11" ht="25.5" x14ac:dyDescent="0.2">
      <c r="B22" s="162" t="s">
        <v>627</v>
      </c>
      <c r="C22" s="155" t="s">
        <v>411</v>
      </c>
      <c r="D22" s="155">
        <v>300</v>
      </c>
      <c r="E22" s="174">
        <v>2500</v>
      </c>
      <c r="F22" s="175">
        <f t="shared" si="0"/>
        <v>750000</v>
      </c>
      <c r="G22" s="184" t="s">
        <v>590</v>
      </c>
      <c r="H22" s="154" t="s">
        <v>610</v>
      </c>
      <c r="I22" s="145" t="s">
        <v>613</v>
      </c>
    </row>
    <row r="23" spans="2:11" ht="24.75" customHeight="1" x14ac:dyDescent="0.2">
      <c r="B23" s="162" t="s">
        <v>633</v>
      </c>
      <c r="C23" s="155" t="s">
        <v>411</v>
      </c>
      <c r="D23" s="155">
        <v>10</v>
      </c>
      <c r="E23" s="174">
        <v>40000</v>
      </c>
      <c r="F23" s="175">
        <f t="shared" si="0"/>
        <v>400000</v>
      </c>
      <c r="G23" s="184" t="s">
        <v>590</v>
      </c>
      <c r="H23" s="154" t="s">
        <v>610</v>
      </c>
      <c r="I23" s="145" t="s">
        <v>613</v>
      </c>
    </row>
    <row r="24" spans="2:11" ht="25.5" x14ac:dyDescent="0.2">
      <c r="B24" s="162" t="s">
        <v>628</v>
      </c>
      <c r="C24" s="155" t="s">
        <v>411</v>
      </c>
      <c r="D24" s="155">
        <v>61</v>
      </c>
      <c r="E24" s="174">
        <v>4000</v>
      </c>
      <c r="F24" s="175">
        <f t="shared" si="0"/>
        <v>244000</v>
      </c>
      <c r="G24" s="184" t="s">
        <v>590</v>
      </c>
      <c r="H24" s="154" t="s">
        <v>610</v>
      </c>
      <c r="I24" s="145" t="s">
        <v>613</v>
      </c>
    </row>
    <row r="25" spans="2:11" ht="25.5" x14ac:dyDescent="0.2">
      <c r="B25" s="162" t="s">
        <v>629</v>
      </c>
      <c r="C25" s="155" t="s">
        <v>411</v>
      </c>
      <c r="D25" s="155">
        <v>60</v>
      </c>
      <c r="E25" s="174">
        <v>5000</v>
      </c>
      <c r="F25" s="175">
        <f t="shared" si="0"/>
        <v>300000</v>
      </c>
      <c r="G25" s="184" t="s">
        <v>590</v>
      </c>
      <c r="H25" s="154" t="s">
        <v>610</v>
      </c>
      <c r="I25" s="145" t="s">
        <v>613</v>
      </c>
    </row>
    <row r="26" spans="2:11" ht="25.5" x14ac:dyDescent="0.2">
      <c r="B26" s="162" t="s">
        <v>630</v>
      </c>
      <c r="C26" s="155" t="s">
        <v>411</v>
      </c>
      <c r="D26" s="155">
        <v>20</v>
      </c>
      <c r="E26" s="174">
        <v>40000</v>
      </c>
      <c r="F26" s="175">
        <f t="shared" si="0"/>
        <v>800000</v>
      </c>
      <c r="G26" s="184" t="s">
        <v>590</v>
      </c>
      <c r="H26" s="154" t="s">
        <v>610</v>
      </c>
      <c r="I26" s="145" t="s">
        <v>613</v>
      </c>
    </row>
    <row r="27" spans="2:11" ht="40.5" customHeight="1" x14ac:dyDescent="0.2">
      <c r="B27" s="161" t="s">
        <v>634</v>
      </c>
      <c r="C27" s="155" t="s">
        <v>411</v>
      </c>
      <c r="D27" s="155">
        <v>600</v>
      </c>
      <c r="E27" s="174">
        <v>5000</v>
      </c>
      <c r="F27" s="175">
        <f t="shared" si="0"/>
        <v>3000000</v>
      </c>
      <c r="G27" s="184" t="s">
        <v>590</v>
      </c>
      <c r="H27" s="154" t="s">
        <v>610</v>
      </c>
      <c r="I27" s="145" t="s">
        <v>613</v>
      </c>
    </row>
    <row r="28" spans="2:11" ht="40.5" customHeight="1" x14ac:dyDescent="0.2">
      <c r="B28" s="161" t="s">
        <v>658</v>
      </c>
      <c r="C28" s="155" t="s">
        <v>411</v>
      </c>
      <c r="D28" s="155">
        <v>2</v>
      </c>
      <c r="E28" s="174">
        <v>200000</v>
      </c>
      <c r="F28" s="175">
        <f t="shared" si="0"/>
        <v>400000</v>
      </c>
      <c r="G28" s="184" t="s">
        <v>590</v>
      </c>
      <c r="H28" s="154" t="s">
        <v>610</v>
      </c>
      <c r="I28" s="145" t="s">
        <v>659</v>
      </c>
    </row>
    <row r="29" spans="2:11" x14ac:dyDescent="0.2">
      <c r="B29" s="179" t="s">
        <v>590</v>
      </c>
      <c r="C29" s="189"/>
      <c r="D29" s="190"/>
      <c r="E29" s="191"/>
      <c r="F29" s="172">
        <f>SUM(F18:F28)</f>
        <v>7757000</v>
      </c>
      <c r="G29" s="176" t="e">
        <f>IF(F29=(#REF!+#REF!)," Ok. "," Revisar  ")</f>
        <v>#REF!</v>
      </c>
      <c r="H29" s="151"/>
      <c r="I29" s="149"/>
    </row>
    <row r="30" spans="2:11" ht="25.5" x14ac:dyDescent="0.2">
      <c r="B30" s="163" t="s">
        <v>618</v>
      </c>
      <c r="C30" s="155" t="s">
        <v>616</v>
      </c>
      <c r="D30" s="155">
        <v>12</v>
      </c>
      <c r="E30" s="150">
        <v>1000000</v>
      </c>
      <c r="F30" s="171">
        <f>D30*E30</f>
        <v>12000000</v>
      </c>
      <c r="G30" s="184" t="s">
        <v>591</v>
      </c>
      <c r="H30" s="154" t="s">
        <v>610</v>
      </c>
      <c r="I30" s="145" t="s">
        <v>623</v>
      </c>
    </row>
    <row r="31" spans="2:11" x14ac:dyDescent="0.2">
      <c r="B31" s="179" t="s">
        <v>591</v>
      </c>
      <c r="C31" s="166"/>
      <c r="D31" s="167"/>
      <c r="E31" s="144"/>
      <c r="F31" s="172">
        <f>SUM(F30)</f>
        <v>12000000</v>
      </c>
      <c r="G31" s="176" t="e">
        <f>IF(F31=(#REF!+#REF!)," Ok. "," Revisar  ")</f>
        <v>#REF!</v>
      </c>
      <c r="H31" s="177"/>
      <c r="I31" s="149"/>
      <c r="J31" s="137"/>
      <c r="K31" s="140" t="str">
        <f>IF(J31&lt;&gt;0,"Revisar Anexo, los valores no cinciden","")</f>
        <v/>
      </c>
    </row>
    <row r="32" spans="2:11" ht="25.5" x14ac:dyDescent="0.2">
      <c r="B32" s="162" t="s">
        <v>622</v>
      </c>
      <c r="C32" s="155" t="s">
        <v>411</v>
      </c>
      <c r="D32" s="155">
        <v>1</v>
      </c>
      <c r="E32" s="153">
        <v>2833000</v>
      </c>
      <c r="F32" s="168">
        <f>D32*E32</f>
        <v>2833000</v>
      </c>
      <c r="G32" s="188" t="s">
        <v>622</v>
      </c>
      <c r="H32" s="154" t="s">
        <v>610</v>
      </c>
      <c r="I32" s="143" t="s">
        <v>657</v>
      </c>
      <c r="J32" s="139"/>
    </row>
    <row r="33" spans="2:10" ht="13.5" thickBot="1" x14ac:dyDescent="0.25">
      <c r="B33" s="156" t="s">
        <v>592</v>
      </c>
      <c r="C33" s="192"/>
      <c r="D33" s="193"/>
      <c r="E33" s="194"/>
      <c r="F33" s="195">
        <f>SUM(F32)</f>
        <v>2833000</v>
      </c>
      <c r="G33" s="176" t="e">
        <f>IF(F33=(#REF!)," Ok. "," Revisar  ")</f>
        <v>#REF!</v>
      </c>
      <c r="H33" s="157"/>
      <c r="I33" s="158"/>
      <c r="J33" s="139"/>
    </row>
    <row r="34" spans="2:10" ht="27" customHeight="1" x14ac:dyDescent="0.2">
      <c r="B34" s="162" t="s">
        <v>660</v>
      </c>
      <c r="C34" s="155" t="s">
        <v>411</v>
      </c>
      <c r="D34" s="203">
        <v>100</v>
      </c>
      <c r="E34" s="207">
        <v>9800</v>
      </c>
      <c r="F34" s="208">
        <f>D34*E34</f>
        <v>980000</v>
      </c>
      <c r="G34" s="184" t="s">
        <v>593</v>
      </c>
      <c r="H34" s="206" t="s">
        <v>610</v>
      </c>
      <c r="I34" s="205" t="s">
        <v>613</v>
      </c>
      <c r="J34" s="139"/>
    </row>
    <row r="35" spans="2:10" ht="27" customHeight="1" x14ac:dyDescent="0.2">
      <c r="B35" s="162" t="s">
        <v>661</v>
      </c>
      <c r="C35" s="155" t="s">
        <v>411</v>
      </c>
      <c r="D35" s="203">
        <v>50</v>
      </c>
      <c r="E35" s="207">
        <v>13000</v>
      </c>
      <c r="F35" s="208">
        <f t="shared" ref="F35:F108" si="1">D35*E35</f>
        <v>650000</v>
      </c>
      <c r="G35" s="184" t="s">
        <v>593</v>
      </c>
      <c r="H35" s="206" t="s">
        <v>610</v>
      </c>
      <c r="I35" s="205" t="s">
        <v>613</v>
      </c>
      <c r="J35" s="139"/>
    </row>
    <row r="36" spans="2:10" ht="27" customHeight="1" x14ac:dyDescent="0.2">
      <c r="B36" s="162" t="s">
        <v>663</v>
      </c>
      <c r="C36" s="155" t="s">
        <v>632</v>
      </c>
      <c r="D36" s="203">
        <v>10</v>
      </c>
      <c r="E36" s="207">
        <v>12500</v>
      </c>
      <c r="F36" s="208">
        <f t="shared" si="1"/>
        <v>125000</v>
      </c>
      <c r="G36" s="184" t="s">
        <v>593</v>
      </c>
      <c r="H36" s="206" t="s">
        <v>610</v>
      </c>
      <c r="I36" s="205" t="s">
        <v>613</v>
      </c>
      <c r="J36" s="139"/>
    </row>
    <row r="37" spans="2:10" ht="27" customHeight="1" x14ac:dyDescent="0.2">
      <c r="B37" s="162" t="s">
        <v>662</v>
      </c>
      <c r="C37" s="155" t="s">
        <v>411</v>
      </c>
      <c r="D37" s="203">
        <v>10</v>
      </c>
      <c r="E37" s="207">
        <v>23000</v>
      </c>
      <c r="F37" s="208">
        <f t="shared" si="1"/>
        <v>230000</v>
      </c>
      <c r="G37" s="184" t="s">
        <v>593</v>
      </c>
      <c r="H37" s="206" t="s">
        <v>610</v>
      </c>
      <c r="I37" s="205" t="s">
        <v>613</v>
      </c>
    </row>
    <row r="38" spans="2:10" ht="27" customHeight="1" x14ac:dyDescent="0.2">
      <c r="B38" s="162" t="s">
        <v>664</v>
      </c>
      <c r="C38" s="155" t="s">
        <v>411</v>
      </c>
      <c r="D38" s="203">
        <v>300</v>
      </c>
      <c r="E38" s="207">
        <v>600</v>
      </c>
      <c r="F38" s="208">
        <f t="shared" si="1"/>
        <v>180000</v>
      </c>
      <c r="G38" s="184" t="s">
        <v>593</v>
      </c>
      <c r="H38" s="206" t="s">
        <v>610</v>
      </c>
      <c r="I38" s="205" t="s">
        <v>613</v>
      </c>
    </row>
    <row r="39" spans="2:10" ht="27" customHeight="1" x14ac:dyDescent="0.2">
      <c r="B39" s="162" t="s">
        <v>665</v>
      </c>
      <c r="C39" s="155" t="s">
        <v>411</v>
      </c>
      <c r="D39" s="203">
        <v>300</v>
      </c>
      <c r="E39" s="207">
        <v>500</v>
      </c>
      <c r="F39" s="208">
        <f t="shared" si="1"/>
        <v>150000</v>
      </c>
      <c r="G39" s="184" t="s">
        <v>593</v>
      </c>
      <c r="H39" s="206" t="s">
        <v>610</v>
      </c>
      <c r="I39" s="205" t="s">
        <v>613</v>
      </c>
    </row>
    <row r="40" spans="2:10" ht="27" customHeight="1" x14ac:dyDescent="0.2">
      <c r="B40" s="162" t="s">
        <v>666</v>
      </c>
      <c r="C40" s="155" t="s">
        <v>411</v>
      </c>
      <c r="D40" s="203">
        <v>300</v>
      </c>
      <c r="E40" s="207">
        <v>350</v>
      </c>
      <c r="F40" s="208">
        <f t="shared" si="1"/>
        <v>105000</v>
      </c>
      <c r="G40" s="184" t="s">
        <v>593</v>
      </c>
      <c r="H40" s="206" t="s">
        <v>610</v>
      </c>
      <c r="I40" s="205" t="s">
        <v>613</v>
      </c>
    </row>
    <row r="41" spans="2:10" ht="27" customHeight="1" x14ac:dyDescent="0.2">
      <c r="B41" s="162" t="s">
        <v>667</v>
      </c>
      <c r="C41" s="155" t="s">
        <v>411</v>
      </c>
      <c r="D41" s="203">
        <v>50</v>
      </c>
      <c r="E41" s="207">
        <v>2200</v>
      </c>
      <c r="F41" s="208">
        <f t="shared" si="1"/>
        <v>110000</v>
      </c>
      <c r="G41" s="184" t="s">
        <v>593</v>
      </c>
      <c r="H41" s="206" t="s">
        <v>610</v>
      </c>
      <c r="I41" s="205" t="s">
        <v>613</v>
      </c>
    </row>
    <row r="42" spans="2:10" ht="27" customHeight="1" x14ac:dyDescent="0.2">
      <c r="B42" s="162" t="s">
        <v>668</v>
      </c>
      <c r="C42" s="155" t="s">
        <v>411</v>
      </c>
      <c r="D42" s="203">
        <v>50</v>
      </c>
      <c r="E42" s="207">
        <v>3200</v>
      </c>
      <c r="F42" s="208">
        <f t="shared" si="1"/>
        <v>160000</v>
      </c>
      <c r="G42" s="184" t="s">
        <v>593</v>
      </c>
      <c r="H42" s="206" t="s">
        <v>610</v>
      </c>
      <c r="I42" s="205" t="s">
        <v>613</v>
      </c>
    </row>
    <row r="43" spans="2:10" ht="27" customHeight="1" x14ac:dyDescent="0.2">
      <c r="B43" s="162" t="s">
        <v>669</v>
      </c>
      <c r="C43" s="155" t="s">
        <v>411</v>
      </c>
      <c r="D43" s="203">
        <v>10</v>
      </c>
      <c r="E43" s="207">
        <v>29000</v>
      </c>
      <c r="F43" s="208">
        <f t="shared" si="1"/>
        <v>290000</v>
      </c>
      <c r="G43" s="184" t="s">
        <v>593</v>
      </c>
      <c r="H43" s="206" t="s">
        <v>610</v>
      </c>
      <c r="I43" s="205" t="s">
        <v>613</v>
      </c>
    </row>
    <row r="44" spans="2:10" ht="27" customHeight="1" x14ac:dyDescent="0.2">
      <c r="B44" s="162" t="s">
        <v>670</v>
      </c>
      <c r="C44" s="155" t="s">
        <v>411</v>
      </c>
      <c r="D44" s="203">
        <v>5</v>
      </c>
      <c r="E44" s="207">
        <v>50000</v>
      </c>
      <c r="F44" s="208">
        <f t="shared" si="1"/>
        <v>250000</v>
      </c>
      <c r="G44" s="184" t="s">
        <v>593</v>
      </c>
      <c r="H44" s="206" t="s">
        <v>610</v>
      </c>
      <c r="I44" s="205" t="s">
        <v>613</v>
      </c>
    </row>
    <row r="45" spans="2:10" ht="27" customHeight="1" x14ac:dyDescent="0.2">
      <c r="B45" s="162" t="s">
        <v>671</v>
      </c>
      <c r="C45" s="155" t="s">
        <v>411</v>
      </c>
      <c r="D45" s="203">
        <v>150</v>
      </c>
      <c r="E45" s="207">
        <v>4000</v>
      </c>
      <c r="F45" s="208">
        <f t="shared" si="1"/>
        <v>600000</v>
      </c>
      <c r="G45" s="184" t="s">
        <v>593</v>
      </c>
      <c r="H45" s="206" t="s">
        <v>610</v>
      </c>
      <c r="I45" s="205" t="s">
        <v>613</v>
      </c>
    </row>
    <row r="46" spans="2:10" ht="27" customHeight="1" x14ac:dyDescent="0.2">
      <c r="B46" s="162" t="s">
        <v>672</v>
      </c>
      <c r="C46" s="155" t="s">
        <v>411</v>
      </c>
      <c r="D46" s="203">
        <v>10</v>
      </c>
      <c r="E46" s="207">
        <v>70000</v>
      </c>
      <c r="F46" s="208">
        <f t="shared" si="1"/>
        <v>700000</v>
      </c>
      <c r="G46" s="184" t="s">
        <v>593</v>
      </c>
      <c r="H46" s="206" t="s">
        <v>610</v>
      </c>
      <c r="I46" s="205" t="s">
        <v>613</v>
      </c>
    </row>
    <row r="47" spans="2:10" ht="27" customHeight="1" x14ac:dyDescent="0.2">
      <c r="B47" s="162" t="s">
        <v>673</v>
      </c>
      <c r="C47" s="155" t="s">
        <v>411</v>
      </c>
      <c r="D47" s="203">
        <v>10</v>
      </c>
      <c r="E47" s="207">
        <v>9000</v>
      </c>
      <c r="F47" s="208">
        <f t="shared" si="1"/>
        <v>90000</v>
      </c>
      <c r="G47" s="184" t="s">
        <v>593</v>
      </c>
      <c r="H47" s="206" t="s">
        <v>610</v>
      </c>
      <c r="I47" s="205" t="s">
        <v>613</v>
      </c>
    </row>
    <row r="48" spans="2:10" ht="27" customHeight="1" x14ac:dyDescent="0.2">
      <c r="B48" s="162" t="s">
        <v>674</v>
      </c>
      <c r="C48" s="155" t="s">
        <v>411</v>
      </c>
      <c r="D48" s="203">
        <v>50</v>
      </c>
      <c r="E48" s="207">
        <v>1500</v>
      </c>
      <c r="F48" s="208">
        <f t="shared" si="1"/>
        <v>75000</v>
      </c>
      <c r="G48" s="184" t="s">
        <v>593</v>
      </c>
      <c r="H48" s="206" t="s">
        <v>610</v>
      </c>
      <c r="I48" s="205" t="s">
        <v>613</v>
      </c>
    </row>
    <row r="49" spans="2:9" ht="27" customHeight="1" x14ac:dyDescent="0.2">
      <c r="B49" s="162" t="s">
        <v>675</v>
      </c>
      <c r="C49" s="155" t="s">
        <v>411</v>
      </c>
      <c r="D49" s="203">
        <v>100</v>
      </c>
      <c r="E49" s="207">
        <v>1000</v>
      </c>
      <c r="F49" s="208">
        <f t="shared" si="1"/>
        <v>100000</v>
      </c>
      <c r="G49" s="184" t="s">
        <v>593</v>
      </c>
      <c r="H49" s="206" t="s">
        <v>610</v>
      </c>
      <c r="I49" s="205" t="s">
        <v>613</v>
      </c>
    </row>
    <row r="50" spans="2:9" ht="27" customHeight="1" x14ac:dyDescent="0.2">
      <c r="B50" s="162" t="s">
        <v>682</v>
      </c>
      <c r="C50" s="155" t="s">
        <v>681</v>
      </c>
      <c r="D50" s="203">
        <v>10</v>
      </c>
      <c r="E50" s="207">
        <v>6000</v>
      </c>
      <c r="F50" s="208">
        <f t="shared" si="1"/>
        <v>60000</v>
      </c>
      <c r="G50" s="184" t="s">
        <v>593</v>
      </c>
      <c r="H50" s="206" t="s">
        <v>610</v>
      </c>
      <c r="I50" s="205" t="s">
        <v>613</v>
      </c>
    </row>
    <row r="51" spans="2:9" ht="27" customHeight="1" x14ac:dyDescent="0.2">
      <c r="B51" s="162" t="s">
        <v>683</v>
      </c>
      <c r="C51" s="155" t="s">
        <v>632</v>
      </c>
      <c r="D51" s="203">
        <v>20</v>
      </c>
      <c r="E51" s="207">
        <v>15000</v>
      </c>
      <c r="F51" s="208">
        <f t="shared" si="1"/>
        <v>300000</v>
      </c>
      <c r="G51" s="184" t="s">
        <v>593</v>
      </c>
      <c r="H51" s="206" t="s">
        <v>610</v>
      </c>
      <c r="I51" s="205" t="s">
        <v>613</v>
      </c>
    </row>
    <row r="52" spans="2:9" ht="27" customHeight="1" x14ac:dyDescent="0.2">
      <c r="B52" s="162" t="s">
        <v>686</v>
      </c>
      <c r="C52" s="155" t="s">
        <v>681</v>
      </c>
      <c r="D52" s="203">
        <v>10</v>
      </c>
      <c r="E52" s="207">
        <v>4000</v>
      </c>
      <c r="F52" s="208">
        <f t="shared" si="1"/>
        <v>40000</v>
      </c>
      <c r="G52" s="184" t="s">
        <v>593</v>
      </c>
      <c r="H52" s="206" t="s">
        <v>610</v>
      </c>
      <c r="I52" s="205" t="s">
        <v>613</v>
      </c>
    </row>
    <row r="53" spans="2:9" ht="27" customHeight="1" x14ac:dyDescent="0.2">
      <c r="B53" s="162" t="s">
        <v>687</v>
      </c>
      <c r="C53" s="155" t="s">
        <v>681</v>
      </c>
      <c r="D53" s="203">
        <v>5</v>
      </c>
      <c r="E53" s="207">
        <v>2000</v>
      </c>
      <c r="F53" s="208">
        <f t="shared" si="1"/>
        <v>10000</v>
      </c>
      <c r="G53" s="184" t="s">
        <v>593</v>
      </c>
      <c r="H53" s="206" t="s">
        <v>610</v>
      </c>
      <c r="I53" s="205" t="s">
        <v>613</v>
      </c>
    </row>
    <row r="54" spans="2:9" ht="27" customHeight="1" x14ac:dyDescent="0.2">
      <c r="B54" s="162" t="s">
        <v>688</v>
      </c>
      <c r="C54" s="155" t="s">
        <v>681</v>
      </c>
      <c r="D54" s="203">
        <v>20</v>
      </c>
      <c r="E54" s="207">
        <v>6500</v>
      </c>
      <c r="F54" s="208">
        <f t="shared" ref="F54:F71" si="2">D54*E54</f>
        <v>130000</v>
      </c>
      <c r="G54" s="184" t="s">
        <v>593</v>
      </c>
      <c r="H54" s="206" t="s">
        <v>610</v>
      </c>
      <c r="I54" s="205" t="s">
        <v>613</v>
      </c>
    </row>
    <row r="55" spans="2:9" ht="27" customHeight="1" x14ac:dyDescent="0.2">
      <c r="B55" s="162" t="s">
        <v>689</v>
      </c>
      <c r="C55" s="155" t="s">
        <v>681</v>
      </c>
      <c r="D55" s="203">
        <v>100</v>
      </c>
      <c r="E55" s="207">
        <v>1000</v>
      </c>
      <c r="F55" s="208">
        <f t="shared" si="2"/>
        <v>100000</v>
      </c>
      <c r="G55" s="184" t="s">
        <v>593</v>
      </c>
      <c r="H55" s="206" t="s">
        <v>610</v>
      </c>
      <c r="I55" s="205" t="s">
        <v>613</v>
      </c>
    </row>
    <row r="56" spans="2:9" ht="27" customHeight="1" x14ac:dyDescent="0.2">
      <c r="B56" s="162" t="s">
        <v>690</v>
      </c>
      <c r="C56" s="155" t="s">
        <v>681</v>
      </c>
      <c r="D56" s="203">
        <v>20</v>
      </c>
      <c r="E56" s="207">
        <v>1000</v>
      </c>
      <c r="F56" s="208">
        <f t="shared" si="2"/>
        <v>20000</v>
      </c>
      <c r="G56" s="184" t="s">
        <v>593</v>
      </c>
      <c r="H56" s="206" t="s">
        <v>610</v>
      </c>
      <c r="I56" s="205" t="s">
        <v>613</v>
      </c>
    </row>
    <row r="57" spans="2:9" ht="27" customHeight="1" x14ac:dyDescent="0.2">
      <c r="B57" s="162" t="s">
        <v>691</v>
      </c>
      <c r="C57" s="155" t="s">
        <v>411</v>
      </c>
      <c r="D57" s="203">
        <v>5</v>
      </c>
      <c r="E57" s="207">
        <v>18000</v>
      </c>
      <c r="F57" s="208">
        <f t="shared" si="2"/>
        <v>90000</v>
      </c>
      <c r="G57" s="184" t="s">
        <v>593</v>
      </c>
      <c r="H57" s="206" t="s">
        <v>610</v>
      </c>
      <c r="I57" s="205" t="s">
        <v>613</v>
      </c>
    </row>
    <row r="58" spans="2:9" ht="27" customHeight="1" x14ac:dyDescent="0.2">
      <c r="B58" s="162" t="s">
        <v>692</v>
      </c>
      <c r="C58" s="155" t="s">
        <v>411</v>
      </c>
      <c r="D58" s="203">
        <v>40</v>
      </c>
      <c r="E58" s="207">
        <v>7000</v>
      </c>
      <c r="F58" s="208">
        <f t="shared" si="2"/>
        <v>280000</v>
      </c>
      <c r="G58" s="184" t="s">
        <v>593</v>
      </c>
      <c r="H58" s="206" t="s">
        <v>610</v>
      </c>
      <c r="I58" s="205" t="s">
        <v>613</v>
      </c>
    </row>
    <row r="59" spans="2:9" ht="27" customHeight="1" x14ac:dyDescent="0.2">
      <c r="B59" s="162" t="s">
        <v>693</v>
      </c>
      <c r="C59" s="155" t="s">
        <v>681</v>
      </c>
      <c r="D59" s="203">
        <v>10</v>
      </c>
      <c r="E59" s="207">
        <v>1300</v>
      </c>
      <c r="F59" s="208">
        <f t="shared" si="2"/>
        <v>13000</v>
      </c>
      <c r="G59" s="184" t="s">
        <v>593</v>
      </c>
      <c r="H59" s="206" t="s">
        <v>610</v>
      </c>
      <c r="I59" s="205" t="s">
        <v>613</v>
      </c>
    </row>
    <row r="60" spans="2:9" ht="27" customHeight="1" x14ac:dyDescent="0.2">
      <c r="B60" s="162" t="s">
        <v>694</v>
      </c>
      <c r="C60" s="155" t="s">
        <v>411</v>
      </c>
      <c r="D60" s="203">
        <v>5</v>
      </c>
      <c r="E60" s="207">
        <v>13000</v>
      </c>
      <c r="F60" s="208">
        <f t="shared" si="2"/>
        <v>65000</v>
      </c>
      <c r="G60" s="184" t="s">
        <v>593</v>
      </c>
      <c r="H60" s="206" t="s">
        <v>610</v>
      </c>
      <c r="I60" s="205" t="s">
        <v>613</v>
      </c>
    </row>
    <row r="61" spans="2:9" ht="27" customHeight="1" x14ac:dyDescent="0.2">
      <c r="B61" s="162" t="s">
        <v>695</v>
      </c>
      <c r="C61" s="155" t="s">
        <v>411</v>
      </c>
      <c r="D61" s="203">
        <v>5</v>
      </c>
      <c r="E61" s="207">
        <v>7000</v>
      </c>
      <c r="F61" s="208">
        <f t="shared" si="2"/>
        <v>35000</v>
      </c>
      <c r="G61" s="184" t="s">
        <v>593</v>
      </c>
      <c r="H61" s="206" t="s">
        <v>610</v>
      </c>
      <c r="I61" s="205" t="s">
        <v>613</v>
      </c>
    </row>
    <row r="62" spans="2:9" ht="27" customHeight="1" x14ac:dyDescent="0.2">
      <c r="B62" s="162" t="s">
        <v>697</v>
      </c>
      <c r="C62" s="155" t="s">
        <v>411</v>
      </c>
      <c r="D62" s="203">
        <v>60</v>
      </c>
      <c r="E62" s="207">
        <v>17000</v>
      </c>
      <c r="F62" s="208">
        <f t="shared" si="2"/>
        <v>1020000</v>
      </c>
      <c r="G62" s="184" t="s">
        <v>593</v>
      </c>
      <c r="H62" s="206" t="s">
        <v>610</v>
      </c>
      <c r="I62" s="205" t="s">
        <v>613</v>
      </c>
    </row>
    <row r="63" spans="2:9" ht="27" customHeight="1" x14ac:dyDescent="0.2">
      <c r="B63" s="162" t="s">
        <v>707</v>
      </c>
      <c r="C63" s="155" t="s">
        <v>411</v>
      </c>
      <c r="D63" s="203">
        <v>20</v>
      </c>
      <c r="E63" s="207">
        <v>3500</v>
      </c>
      <c r="F63" s="208">
        <f t="shared" si="2"/>
        <v>70000</v>
      </c>
      <c r="G63" s="184" t="s">
        <v>593</v>
      </c>
      <c r="H63" s="206" t="s">
        <v>610</v>
      </c>
      <c r="I63" s="205" t="s">
        <v>613</v>
      </c>
    </row>
    <row r="64" spans="2:9" ht="27" customHeight="1" x14ac:dyDescent="0.2">
      <c r="B64" s="162" t="s">
        <v>703</v>
      </c>
      <c r="C64" s="155" t="s">
        <v>681</v>
      </c>
      <c r="D64" s="203">
        <v>3</v>
      </c>
      <c r="E64" s="207">
        <v>6000</v>
      </c>
      <c r="F64" s="208">
        <f t="shared" si="2"/>
        <v>18000</v>
      </c>
      <c r="G64" s="184" t="s">
        <v>593</v>
      </c>
      <c r="H64" s="206" t="s">
        <v>610</v>
      </c>
      <c r="I64" s="205" t="s">
        <v>613</v>
      </c>
    </row>
    <row r="65" spans="2:11" ht="27" customHeight="1" x14ac:dyDescent="0.2">
      <c r="B65" s="162" t="s">
        <v>710</v>
      </c>
      <c r="C65" s="155" t="s">
        <v>711</v>
      </c>
      <c r="D65" s="203">
        <v>12</v>
      </c>
      <c r="E65" s="207">
        <v>10000</v>
      </c>
      <c r="F65" s="208">
        <f t="shared" si="2"/>
        <v>120000</v>
      </c>
      <c r="G65" s="184" t="s">
        <v>593</v>
      </c>
      <c r="H65" s="206" t="s">
        <v>610</v>
      </c>
      <c r="I65" s="205" t="s">
        <v>613</v>
      </c>
    </row>
    <row r="66" spans="2:11" ht="27" customHeight="1" x14ac:dyDescent="0.2">
      <c r="B66" s="162" t="s">
        <v>698</v>
      </c>
      <c r="C66" s="155" t="s">
        <v>699</v>
      </c>
      <c r="D66" s="203">
        <v>20</v>
      </c>
      <c r="E66" s="207">
        <v>3000</v>
      </c>
      <c r="F66" s="208">
        <f t="shared" si="2"/>
        <v>60000</v>
      </c>
      <c r="G66" s="184" t="s">
        <v>593</v>
      </c>
      <c r="H66" s="206" t="s">
        <v>610</v>
      </c>
      <c r="I66" s="205" t="s">
        <v>613</v>
      </c>
    </row>
    <row r="67" spans="2:11" ht="27" customHeight="1" x14ac:dyDescent="0.2">
      <c r="B67" s="162" t="s">
        <v>700</v>
      </c>
      <c r="C67" s="155" t="s">
        <v>699</v>
      </c>
      <c r="D67" s="203">
        <v>10</v>
      </c>
      <c r="E67" s="207">
        <v>6500</v>
      </c>
      <c r="F67" s="208">
        <f t="shared" si="2"/>
        <v>65000</v>
      </c>
      <c r="G67" s="184" t="s">
        <v>593</v>
      </c>
      <c r="H67" s="206" t="s">
        <v>610</v>
      </c>
      <c r="I67" s="205" t="s">
        <v>613</v>
      </c>
    </row>
    <row r="68" spans="2:11" ht="27" customHeight="1" x14ac:dyDescent="0.2">
      <c r="B68" s="162" t="s">
        <v>701</v>
      </c>
      <c r="C68" s="155" t="s">
        <v>702</v>
      </c>
      <c r="D68" s="203">
        <v>40</v>
      </c>
      <c r="E68" s="207">
        <v>10000</v>
      </c>
      <c r="F68" s="208">
        <f t="shared" si="2"/>
        <v>400000</v>
      </c>
      <c r="G68" s="184" t="s">
        <v>593</v>
      </c>
      <c r="H68" s="206" t="s">
        <v>610</v>
      </c>
      <c r="I68" s="205" t="s">
        <v>613</v>
      </c>
    </row>
    <row r="69" spans="2:11" ht="27" customHeight="1" x14ac:dyDescent="0.2">
      <c r="B69" s="162" t="s">
        <v>770</v>
      </c>
      <c r="C69" s="155" t="s">
        <v>699</v>
      </c>
      <c r="D69" s="203">
        <v>50</v>
      </c>
      <c r="E69" s="207">
        <v>2000</v>
      </c>
      <c r="F69" s="208">
        <f t="shared" si="2"/>
        <v>100000</v>
      </c>
      <c r="G69" s="184" t="s">
        <v>593</v>
      </c>
      <c r="H69" s="206" t="s">
        <v>610</v>
      </c>
      <c r="I69" s="205" t="s">
        <v>613</v>
      </c>
    </row>
    <row r="70" spans="2:11" ht="27" customHeight="1" x14ac:dyDescent="0.2">
      <c r="B70" s="162" t="s">
        <v>704</v>
      </c>
      <c r="C70" s="155" t="s">
        <v>411</v>
      </c>
      <c r="D70" s="203">
        <v>50</v>
      </c>
      <c r="E70" s="207">
        <v>3000</v>
      </c>
      <c r="F70" s="208">
        <f t="shared" si="2"/>
        <v>150000</v>
      </c>
      <c r="G70" s="184" t="s">
        <v>593</v>
      </c>
      <c r="H70" s="206" t="s">
        <v>610</v>
      </c>
      <c r="I70" s="205" t="s">
        <v>613</v>
      </c>
    </row>
    <row r="71" spans="2:11" ht="27" customHeight="1" x14ac:dyDescent="0.2">
      <c r="B71" s="162" t="s">
        <v>705</v>
      </c>
      <c r="C71" s="155" t="s">
        <v>681</v>
      </c>
      <c r="D71" s="203">
        <v>5</v>
      </c>
      <c r="E71" s="207">
        <v>6000</v>
      </c>
      <c r="F71" s="208">
        <f t="shared" si="2"/>
        <v>30000</v>
      </c>
      <c r="G71" s="184" t="s">
        <v>593</v>
      </c>
      <c r="H71" s="206" t="s">
        <v>610</v>
      </c>
      <c r="I71" s="205" t="s">
        <v>613</v>
      </c>
    </row>
    <row r="72" spans="2:11" ht="27" customHeight="1" x14ac:dyDescent="0.2">
      <c r="B72" s="162" t="s">
        <v>706</v>
      </c>
      <c r="C72" s="155" t="s">
        <v>411</v>
      </c>
      <c r="D72" s="203">
        <v>50</v>
      </c>
      <c r="E72" s="207">
        <v>500</v>
      </c>
      <c r="F72" s="208">
        <f>D72*E72</f>
        <v>25000</v>
      </c>
      <c r="G72" s="184" t="s">
        <v>593</v>
      </c>
      <c r="H72" s="206" t="s">
        <v>610</v>
      </c>
      <c r="I72" s="205" t="s">
        <v>613</v>
      </c>
    </row>
    <row r="73" spans="2:11" ht="27" customHeight="1" x14ac:dyDescent="0.2">
      <c r="B73" s="162" t="s">
        <v>709</v>
      </c>
      <c r="C73" s="155" t="s">
        <v>411</v>
      </c>
      <c r="D73" s="203">
        <v>20</v>
      </c>
      <c r="E73" s="207">
        <v>3500</v>
      </c>
      <c r="F73" s="208">
        <f>D73*E73</f>
        <v>70000</v>
      </c>
      <c r="G73" s="184" t="s">
        <v>593</v>
      </c>
      <c r="H73" s="206" t="s">
        <v>610</v>
      </c>
      <c r="I73" s="205" t="s">
        <v>613</v>
      </c>
    </row>
    <row r="74" spans="2:11" ht="27" customHeight="1" x14ac:dyDescent="0.2">
      <c r="B74" s="162" t="s">
        <v>712</v>
      </c>
      <c r="C74" s="155" t="s">
        <v>411</v>
      </c>
      <c r="D74" s="203">
        <v>100</v>
      </c>
      <c r="E74" s="207">
        <v>1200</v>
      </c>
      <c r="F74" s="208">
        <f>D74*E74</f>
        <v>120000</v>
      </c>
      <c r="G74" s="184" t="s">
        <v>593</v>
      </c>
      <c r="H74" s="206" t="s">
        <v>610</v>
      </c>
      <c r="I74" s="205" t="s">
        <v>613</v>
      </c>
      <c r="K74" s="202">
        <f>SUM(F34:F74)</f>
        <v>8186000</v>
      </c>
    </row>
    <row r="75" spans="2:11" ht="27" customHeight="1" x14ac:dyDescent="0.2">
      <c r="B75" s="162" t="s">
        <v>676</v>
      </c>
      <c r="C75" s="155" t="s">
        <v>411</v>
      </c>
      <c r="D75" s="203">
        <v>15</v>
      </c>
      <c r="E75" s="207">
        <v>40000</v>
      </c>
      <c r="F75" s="208">
        <f t="shared" si="1"/>
        <v>600000</v>
      </c>
      <c r="G75" s="184" t="s">
        <v>593</v>
      </c>
      <c r="H75" s="206" t="s">
        <v>610</v>
      </c>
      <c r="I75" s="205" t="s">
        <v>613</v>
      </c>
    </row>
    <row r="76" spans="2:11" ht="27" customHeight="1" x14ac:dyDescent="0.2">
      <c r="B76" s="162" t="s">
        <v>678</v>
      </c>
      <c r="C76" s="155" t="s">
        <v>677</v>
      </c>
      <c r="D76" s="203">
        <v>12</v>
      </c>
      <c r="E76" s="207">
        <v>30000</v>
      </c>
      <c r="F76" s="208">
        <f t="shared" si="1"/>
        <v>360000</v>
      </c>
      <c r="G76" s="184" t="s">
        <v>593</v>
      </c>
      <c r="H76" s="206" t="s">
        <v>610</v>
      </c>
      <c r="I76" s="205" t="s">
        <v>613</v>
      </c>
    </row>
    <row r="77" spans="2:11" ht="27" customHeight="1" x14ac:dyDescent="0.2">
      <c r="B77" s="162" t="s">
        <v>679</v>
      </c>
      <c r="C77" s="155" t="s">
        <v>680</v>
      </c>
      <c r="D77" s="203">
        <v>6</v>
      </c>
      <c r="E77" s="207">
        <v>60000</v>
      </c>
      <c r="F77" s="208">
        <f t="shared" si="1"/>
        <v>360000</v>
      </c>
      <c r="G77" s="184" t="s">
        <v>593</v>
      </c>
      <c r="H77" s="206" t="s">
        <v>610</v>
      </c>
      <c r="I77" s="205" t="s">
        <v>613</v>
      </c>
    </row>
    <row r="78" spans="2:11" ht="27" customHeight="1" x14ac:dyDescent="0.2">
      <c r="B78" s="162" t="s">
        <v>696</v>
      </c>
      <c r="C78" s="155" t="s">
        <v>411</v>
      </c>
      <c r="D78" s="203">
        <v>15</v>
      </c>
      <c r="E78" s="207">
        <v>20000</v>
      </c>
      <c r="F78" s="208">
        <f t="shared" si="1"/>
        <v>300000</v>
      </c>
      <c r="G78" s="184" t="s">
        <v>593</v>
      </c>
      <c r="H78" s="206" t="s">
        <v>610</v>
      </c>
      <c r="I78" s="205" t="s">
        <v>613</v>
      </c>
      <c r="K78" s="202"/>
    </row>
    <row r="79" spans="2:11" ht="27" customHeight="1" x14ac:dyDescent="0.2">
      <c r="B79" s="162" t="s">
        <v>713</v>
      </c>
      <c r="C79" s="155" t="s">
        <v>411</v>
      </c>
      <c r="D79" s="203">
        <v>40</v>
      </c>
      <c r="E79" s="207">
        <v>10000</v>
      </c>
      <c r="F79" s="208">
        <f t="shared" si="1"/>
        <v>400000</v>
      </c>
      <c r="G79" s="184" t="s">
        <v>593</v>
      </c>
      <c r="H79" s="206" t="s">
        <v>610</v>
      </c>
      <c r="I79" s="205" t="s">
        <v>613</v>
      </c>
      <c r="K79" s="202">
        <f>SUM(F75:F79)</f>
        <v>2020000</v>
      </c>
    </row>
    <row r="80" spans="2:11" ht="27" customHeight="1" x14ac:dyDescent="0.2">
      <c r="B80" s="162" t="s">
        <v>722</v>
      </c>
      <c r="C80" s="155" t="s">
        <v>411</v>
      </c>
      <c r="D80" s="203">
        <v>20</v>
      </c>
      <c r="E80" s="207">
        <v>90000</v>
      </c>
      <c r="F80" s="208">
        <f>D80*E80</f>
        <v>1800000</v>
      </c>
      <c r="G80" s="184" t="s">
        <v>593</v>
      </c>
      <c r="H80" s="206" t="s">
        <v>610</v>
      </c>
      <c r="I80" s="205" t="s">
        <v>613</v>
      </c>
      <c r="K80" s="202"/>
    </row>
    <row r="81" spans="2:11" ht="27" customHeight="1" x14ac:dyDescent="0.2">
      <c r="B81" s="162" t="s">
        <v>723</v>
      </c>
      <c r="C81" s="155" t="s">
        <v>411</v>
      </c>
      <c r="D81" s="203">
        <v>100</v>
      </c>
      <c r="E81" s="207">
        <v>14000</v>
      </c>
      <c r="F81" s="208">
        <f>D81*E81</f>
        <v>1400000</v>
      </c>
      <c r="G81" s="184" t="s">
        <v>593</v>
      </c>
      <c r="H81" s="206" t="s">
        <v>610</v>
      </c>
      <c r="I81" s="205" t="s">
        <v>613</v>
      </c>
    </row>
    <row r="82" spans="2:11" ht="27" customHeight="1" x14ac:dyDescent="0.2">
      <c r="B82" s="162" t="s">
        <v>724</v>
      </c>
      <c r="C82" s="155" t="s">
        <v>411</v>
      </c>
      <c r="D82" s="203">
        <v>30</v>
      </c>
      <c r="E82" s="207">
        <v>8000</v>
      </c>
      <c r="F82" s="208">
        <f>D82*E82</f>
        <v>240000</v>
      </c>
      <c r="G82" s="184" t="s">
        <v>593</v>
      </c>
      <c r="H82" s="206" t="s">
        <v>610</v>
      </c>
      <c r="I82" s="205" t="s">
        <v>613</v>
      </c>
    </row>
    <row r="83" spans="2:11" ht="27" customHeight="1" x14ac:dyDescent="0.2">
      <c r="B83" s="162" t="s">
        <v>744</v>
      </c>
      <c r="C83" s="155" t="s">
        <v>411</v>
      </c>
      <c r="D83" s="203">
        <v>90</v>
      </c>
      <c r="E83" s="207">
        <v>10000</v>
      </c>
      <c r="F83" s="208">
        <f>D83*E83</f>
        <v>900000</v>
      </c>
      <c r="G83" s="184" t="s">
        <v>593</v>
      </c>
      <c r="H83" s="206" t="s">
        <v>610</v>
      </c>
      <c r="I83" s="205" t="s">
        <v>613</v>
      </c>
    </row>
    <row r="84" spans="2:11" ht="27" customHeight="1" x14ac:dyDescent="0.2">
      <c r="B84" s="162" t="s">
        <v>725</v>
      </c>
      <c r="C84" s="155" t="s">
        <v>411</v>
      </c>
      <c r="D84" s="203">
        <v>10</v>
      </c>
      <c r="E84" s="207">
        <v>8000</v>
      </c>
      <c r="F84" s="208">
        <f>D84*E84</f>
        <v>80000</v>
      </c>
      <c r="G84" s="184" t="s">
        <v>593</v>
      </c>
      <c r="H84" s="206" t="s">
        <v>610</v>
      </c>
      <c r="I84" s="205" t="s">
        <v>613</v>
      </c>
      <c r="K84" s="202">
        <f>SUM(F80:F84)</f>
        <v>4420000</v>
      </c>
    </row>
    <row r="85" spans="2:11" ht="27" customHeight="1" x14ac:dyDescent="0.2">
      <c r="B85" s="162" t="s">
        <v>714</v>
      </c>
      <c r="C85" s="155" t="s">
        <v>638</v>
      </c>
      <c r="D85" s="203">
        <v>6</v>
      </c>
      <c r="E85" s="207">
        <v>270000</v>
      </c>
      <c r="F85" s="208">
        <f t="shared" si="1"/>
        <v>1620000</v>
      </c>
      <c r="G85" s="184" t="s">
        <v>593</v>
      </c>
      <c r="H85" s="206" t="s">
        <v>610</v>
      </c>
      <c r="I85" s="205" t="s">
        <v>613</v>
      </c>
      <c r="K85" s="202"/>
    </row>
    <row r="86" spans="2:11" ht="27" customHeight="1" x14ac:dyDescent="0.2">
      <c r="B86" s="162" t="s">
        <v>715</v>
      </c>
      <c r="C86" s="155" t="s">
        <v>716</v>
      </c>
      <c r="D86" s="203">
        <v>10</v>
      </c>
      <c r="E86" s="207">
        <v>70000</v>
      </c>
      <c r="F86" s="208">
        <f t="shared" si="1"/>
        <v>700000</v>
      </c>
      <c r="G86" s="184" t="s">
        <v>593</v>
      </c>
      <c r="H86" s="206" t="s">
        <v>610</v>
      </c>
      <c r="I86" s="205" t="s">
        <v>613</v>
      </c>
      <c r="K86" s="202"/>
    </row>
    <row r="87" spans="2:11" ht="27" customHeight="1" x14ac:dyDescent="0.2">
      <c r="B87" s="162" t="s">
        <v>718</v>
      </c>
      <c r="C87" s="155" t="s">
        <v>411</v>
      </c>
      <c r="D87" s="203">
        <v>20</v>
      </c>
      <c r="E87" s="207">
        <v>8000</v>
      </c>
      <c r="F87" s="208">
        <f t="shared" si="1"/>
        <v>160000</v>
      </c>
      <c r="G87" s="184" t="s">
        <v>593</v>
      </c>
      <c r="H87" s="206" t="s">
        <v>610</v>
      </c>
      <c r="I87" s="205" t="s">
        <v>613</v>
      </c>
      <c r="K87" s="202"/>
    </row>
    <row r="88" spans="2:11" ht="27" customHeight="1" x14ac:dyDescent="0.2">
      <c r="B88" s="162" t="s">
        <v>717</v>
      </c>
      <c r="C88" s="155" t="s">
        <v>716</v>
      </c>
      <c r="D88" s="203">
        <v>10</v>
      </c>
      <c r="E88" s="207">
        <v>25000</v>
      </c>
      <c r="F88" s="208">
        <f t="shared" si="1"/>
        <v>250000</v>
      </c>
      <c r="G88" s="184" t="s">
        <v>593</v>
      </c>
      <c r="H88" s="206" t="s">
        <v>610</v>
      </c>
      <c r="I88" s="205" t="s">
        <v>613</v>
      </c>
      <c r="K88" s="202"/>
    </row>
    <row r="89" spans="2:11" ht="27" customHeight="1" x14ac:dyDescent="0.2">
      <c r="B89" s="162" t="s">
        <v>719</v>
      </c>
      <c r="C89" s="155" t="s">
        <v>411</v>
      </c>
      <c r="D89" s="203">
        <v>12</v>
      </c>
      <c r="E89" s="207">
        <v>7000</v>
      </c>
      <c r="F89" s="208">
        <f t="shared" si="1"/>
        <v>84000</v>
      </c>
      <c r="G89" s="184" t="s">
        <v>593</v>
      </c>
      <c r="H89" s="206" t="s">
        <v>610</v>
      </c>
      <c r="I89" s="205" t="s">
        <v>613</v>
      </c>
      <c r="K89" s="202"/>
    </row>
    <row r="90" spans="2:11" ht="27" customHeight="1" x14ac:dyDescent="0.2">
      <c r="B90" s="162" t="s">
        <v>720</v>
      </c>
      <c r="C90" s="155" t="s">
        <v>411</v>
      </c>
      <c r="D90" s="203">
        <v>10</v>
      </c>
      <c r="E90" s="207">
        <v>7000</v>
      </c>
      <c r="F90" s="208">
        <f t="shared" si="1"/>
        <v>70000</v>
      </c>
      <c r="G90" s="184" t="s">
        <v>593</v>
      </c>
      <c r="H90" s="206" t="s">
        <v>610</v>
      </c>
      <c r="I90" s="205" t="s">
        <v>613</v>
      </c>
      <c r="K90" s="202"/>
    </row>
    <row r="91" spans="2:11" ht="27" customHeight="1" x14ac:dyDescent="0.2">
      <c r="B91" s="162" t="s">
        <v>721</v>
      </c>
      <c r="C91" s="155" t="s">
        <v>411</v>
      </c>
      <c r="D91" s="203">
        <v>100</v>
      </c>
      <c r="E91" s="207">
        <v>1300</v>
      </c>
      <c r="F91" s="208">
        <f t="shared" si="1"/>
        <v>130000</v>
      </c>
      <c r="G91" s="184" t="s">
        <v>593</v>
      </c>
      <c r="H91" s="206" t="s">
        <v>610</v>
      </c>
      <c r="I91" s="205" t="s">
        <v>613</v>
      </c>
      <c r="K91" s="202"/>
    </row>
    <row r="92" spans="2:11" ht="27" customHeight="1" x14ac:dyDescent="0.2">
      <c r="B92" s="162" t="s">
        <v>726</v>
      </c>
      <c r="C92" s="155" t="s">
        <v>411</v>
      </c>
      <c r="D92" s="203">
        <v>50</v>
      </c>
      <c r="E92" s="207">
        <v>3000</v>
      </c>
      <c r="F92" s="208">
        <f t="shared" si="1"/>
        <v>150000</v>
      </c>
      <c r="G92" s="184" t="s">
        <v>593</v>
      </c>
      <c r="H92" s="206" t="s">
        <v>610</v>
      </c>
      <c r="I92" s="205" t="s">
        <v>613</v>
      </c>
    </row>
    <row r="93" spans="2:11" ht="27" customHeight="1" x14ac:dyDescent="0.2">
      <c r="B93" s="162" t="s">
        <v>727</v>
      </c>
      <c r="C93" s="155" t="s">
        <v>411</v>
      </c>
      <c r="D93" s="203">
        <v>10</v>
      </c>
      <c r="E93" s="207">
        <v>7000</v>
      </c>
      <c r="F93" s="208">
        <f t="shared" si="1"/>
        <v>70000</v>
      </c>
      <c r="G93" s="184" t="s">
        <v>593</v>
      </c>
      <c r="H93" s="206" t="s">
        <v>610</v>
      </c>
      <c r="I93" s="205" t="s">
        <v>613</v>
      </c>
    </row>
    <row r="94" spans="2:11" ht="27" customHeight="1" x14ac:dyDescent="0.2">
      <c r="B94" s="162" t="s">
        <v>728</v>
      </c>
      <c r="C94" s="155" t="s">
        <v>411</v>
      </c>
      <c r="D94" s="203">
        <v>5</v>
      </c>
      <c r="E94" s="207">
        <v>25000</v>
      </c>
      <c r="F94" s="208">
        <f t="shared" si="1"/>
        <v>125000</v>
      </c>
      <c r="G94" s="184" t="s">
        <v>593</v>
      </c>
      <c r="H94" s="206" t="s">
        <v>610</v>
      </c>
      <c r="I94" s="205" t="s">
        <v>613</v>
      </c>
    </row>
    <row r="95" spans="2:11" ht="27" customHeight="1" x14ac:dyDescent="0.2">
      <c r="B95" s="162" t="s">
        <v>729</v>
      </c>
      <c r="C95" s="155" t="s">
        <v>411</v>
      </c>
      <c r="D95" s="203">
        <v>20</v>
      </c>
      <c r="E95" s="207">
        <v>30000</v>
      </c>
      <c r="F95" s="208">
        <f t="shared" si="1"/>
        <v>600000</v>
      </c>
      <c r="G95" s="184" t="s">
        <v>593</v>
      </c>
      <c r="H95" s="206" t="s">
        <v>610</v>
      </c>
      <c r="I95" s="205" t="s">
        <v>613</v>
      </c>
    </row>
    <row r="96" spans="2:11" ht="27" customHeight="1" x14ac:dyDescent="0.2">
      <c r="B96" s="162" t="s">
        <v>730</v>
      </c>
      <c r="C96" s="155" t="s">
        <v>411</v>
      </c>
      <c r="D96" s="203">
        <v>2</v>
      </c>
      <c r="E96" s="207">
        <v>10000</v>
      </c>
      <c r="F96" s="208">
        <f t="shared" si="1"/>
        <v>20000</v>
      </c>
      <c r="G96" s="184" t="s">
        <v>593</v>
      </c>
      <c r="H96" s="206" t="s">
        <v>610</v>
      </c>
      <c r="I96" s="205" t="s">
        <v>613</v>
      </c>
    </row>
    <row r="97" spans="2:11" ht="27" customHeight="1" x14ac:dyDescent="0.2">
      <c r="B97" s="162" t="s">
        <v>731</v>
      </c>
      <c r="C97" s="155" t="s">
        <v>411</v>
      </c>
      <c r="D97" s="203">
        <v>10</v>
      </c>
      <c r="E97" s="207">
        <v>50000</v>
      </c>
      <c r="F97" s="208">
        <f t="shared" si="1"/>
        <v>500000</v>
      </c>
      <c r="G97" s="184" t="s">
        <v>593</v>
      </c>
      <c r="H97" s="206" t="s">
        <v>610</v>
      </c>
      <c r="I97" s="205" t="s">
        <v>613</v>
      </c>
    </row>
    <row r="98" spans="2:11" ht="27" customHeight="1" x14ac:dyDescent="0.2">
      <c r="B98" s="162" t="s">
        <v>732</v>
      </c>
      <c r="C98" s="155" t="s">
        <v>702</v>
      </c>
      <c r="D98" s="203">
        <v>10</v>
      </c>
      <c r="E98" s="207">
        <v>10000</v>
      </c>
      <c r="F98" s="208">
        <f t="shared" si="1"/>
        <v>100000</v>
      </c>
      <c r="G98" s="184" t="s">
        <v>593</v>
      </c>
      <c r="H98" s="206" t="s">
        <v>610</v>
      </c>
      <c r="I98" s="205" t="s">
        <v>613</v>
      </c>
    </row>
    <row r="99" spans="2:11" ht="27" customHeight="1" x14ac:dyDescent="0.2">
      <c r="B99" s="162" t="s">
        <v>733</v>
      </c>
      <c r="C99" s="155" t="s">
        <v>702</v>
      </c>
      <c r="D99" s="203">
        <v>5</v>
      </c>
      <c r="E99" s="207">
        <v>8000</v>
      </c>
      <c r="F99" s="208">
        <f t="shared" si="1"/>
        <v>40000</v>
      </c>
      <c r="G99" s="184" t="s">
        <v>593</v>
      </c>
      <c r="H99" s="206" t="s">
        <v>610</v>
      </c>
      <c r="I99" s="205" t="s">
        <v>613</v>
      </c>
    </row>
    <row r="100" spans="2:11" ht="27" customHeight="1" x14ac:dyDescent="0.2">
      <c r="B100" s="162" t="s">
        <v>735</v>
      </c>
      <c r="C100" s="155" t="s">
        <v>411</v>
      </c>
      <c r="D100" s="203">
        <v>1</v>
      </c>
      <c r="E100" s="207">
        <v>50000</v>
      </c>
      <c r="F100" s="208">
        <f t="shared" si="1"/>
        <v>50000</v>
      </c>
      <c r="G100" s="184" t="s">
        <v>593</v>
      </c>
      <c r="H100" s="206" t="s">
        <v>610</v>
      </c>
      <c r="I100" s="205" t="s">
        <v>613</v>
      </c>
    </row>
    <row r="101" spans="2:11" ht="27" customHeight="1" x14ac:dyDescent="0.2">
      <c r="B101" s="162" t="s">
        <v>734</v>
      </c>
      <c r="C101" s="155" t="s">
        <v>411</v>
      </c>
      <c r="D101" s="203">
        <v>5</v>
      </c>
      <c r="E101" s="207">
        <v>8000</v>
      </c>
      <c r="F101" s="208">
        <f t="shared" si="1"/>
        <v>40000</v>
      </c>
      <c r="G101" s="184" t="s">
        <v>593</v>
      </c>
      <c r="H101" s="206" t="s">
        <v>610</v>
      </c>
      <c r="I101" s="205" t="s">
        <v>613</v>
      </c>
    </row>
    <row r="102" spans="2:11" ht="27" customHeight="1" x14ac:dyDescent="0.2">
      <c r="B102" s="162" t="s">
        <v>736</v>
      </c>
      <c r="C102" s="155" t="s">
        <v>411</v>
      </c>
      <c r="D102" s="203">
        <v>20</v>
      </c>
      <c r="E102" s="207">
        <v>2500</v>
      </c>
      <c r="F102" s="208">
        <f t="shared" si="1"/>
        <v>50000</v>
      </c>
      <c r="G102" s="184" t="s">
        <v>593</v>
      </c>
      <c r="H102" s="206" t="s">
        <v>610</v>
      </c>
      <c r="I102" s="205" t="s">
        <v>613</v>
      </c>
    </row>
    <row r="103" spans="2:11" ht="27" customHeight="1" x14ac:dyDescent="0.2">
      <c r="B103" s="162" t="s">
        <v>739</v>
      </c>
      <c r="C103" s="155" t="s">
        <v>737</v>
      </c>
      <c r="D103" s="203">
        <v>5</v>
      </c>
      <c r="E103" s="207">
        <v>25000</v>
      </c>
      <c r="F103" s="208">
        <f t="shared" si="1"/>
        <v>125000</v>
      </c>
      <c r="G103" s="184" t="s">
        <v>593</v>
      </c>
      <c r="H103" s="206" t="s">
        <v>610</v>
      </c>
      <c r="I103" s="205" t="s">
        <v>613</v>
      </c>
    </row>
    <row r="104" spans="2:11" ht="27" customHeight="1" x14ac:dyDescent="0.2">
      <c r="B104" s="162" t="s">
        <v>738</v>
      </c>
      <c r="C104" s="155" t="s">
        <v>711</v>
      </c>
      <c r="D104" s="203">
        <v>5</v>
      </c>
      <c r="E104" s="207">
        <v>2000</v>
      </c>
      <c r="F104" s="208">
        <f t="shared" si="1"/>
        <v>10000</v>
      </c>
      <c r="G104" s="184" t="s">
        <v>593</v>
      </c>
      <c r="H104" s="206" t="s">
        <v>610</v>
      </c>
      <c r="I104" s="205" t="s">
        <v>613</v>
      </c>
    </row>
    <row r="105" spans="2:11" ht="27" customHeight="1" x14ac:dyDescent="0.2">
      <c r="B105" s="162" t="s">
        <v>740</v>
      </c>
      <c r="C105" s="155" t="s">
        <v>411</v>
      </c>
      <c r="D105" s="203">
        <v>9</v>
      </c>
      <c r="E105" s="207">
        <v>20000</v>
      </c>
      <c r="F105" s="208">
        <f t="shared" si="1"/>
        <v>180000</v>
      </c>
      <c r="G105" s="184" t="s">
        <v>593</v>
      </c>
      <c r="H105" s="206" t="s">
        <v>610</v>
      </c>
      <c r="I105" s="205" t="s">
        <v>613</v>
      </c>
    </row>
    <row r="106" spans="2:11" ht="27" customHeight="1" x14ac:dyDescent="0.2">
      <c r="B106" s="162" t="s">
        <v>742</v>
      </c>
      <c r="C106" s="155" t="s">
        <v>716</v>
      </c>
      <c r="D106" s="203">
        <v>10</v>
      </c>
      <c r="E106" s="207">
        <v>65000</v>
      </c>
      <c r="F106" s="208">
        <f t="shared" si="1"/>
        <v>650000</v>
      </c>
      <c r="G106" s="184" t="s">
        <v>593</v>
      </c>
      <c r="H106" s="206" t="s">
        <v>610</v>
      </c>
      <c r="I106" s="205" t="s">
        <v>613</v>
      </c>
      <c r="K106" s="202">
        <f>SUM(F85:F106)</f>
        <v>5724000</v>
      </c>
    </row>
    <row r="107" spans="2:11" ht="27" customHeight="1" x14ac:dyDescent="0.2">
      <c r="B107" s="162" t="s">
        <v>743</v>
      </c>
      <c r="C107" s="155" t="s">
        <v>411</v>
      </c>
      <c r="D107" s="203">
        <v>5</v>
      </c>
      <c r="E107" s="207">
        <v>150000</v>
      </c>
      <c r="F107" s="208">
        <f t="shared" si="1"/>
        <v>750000</v>
      </c>
      <c r="G107" s="184" t="s">
        <v>593</v>
      </c>
      <c r="H107" s="206" t="s">
        <v>610</v>
      </c>
      <c r="I107" s="205" t="s">
        <v>613</v>
      </c>
      <c r="K107" s="202"/>
    </row>
    <row r="108" spans="2:11" ht="32.25" customHeight="1" x14ac:dyDescent="0.2">
      <c r="B108" s="178" t="s">
        <v>771</v>
      </c>
      <c r="C108" s="155" t="s">
        <v>632</v>
      </c>
      <c r="D108" s="203">
        <v>50</v>
      </c>
      <c r="E108" s="207">
        <v>20000</v>
      </c>
      <c r="F108" s="208">
        <f t="shared" si="1"/>
        <v>1000000</v>
      </c>
      <c r="G108" s="184" t="s">
        <v>593</v>
      </c>
      <c r="H108" s="206" t="s">
        <v>610</v>
      </c>
      <c r="I108" s="205" t="s">
        <v>613</v>
      </c>
      <c r="K108" s="202"/>
    </row>
    <row r="109" spans="2:11" ht="19.5" customHeight="1" x14ac:dyDescent="0.2">
      <c r="B109" s="179" t="s">
        <v>593</v>
      </c>
      <c r="C109" s="166"/>
      <c r="D109" s="167"/>
      <c r="E109" s="148"/>
      <c r="F109" s="170">
        <f>SUM(F34:F108)</f>
        <v>22100000</v>
      </c>
      <c r="G109" s="176" t="e">
        <f>IF(F109=(#REF!+#REF!)," Ok. "," Revisar  ")</f>
        <v>#REF!</v>
      </c>
      <c r="H109" s="151"/>
      <c r="I109" s="149"/>
    </row>
    <row r="110" spans="2:11" ht="25.5" customHeight="1" x14ac:dyDescent="0.2">
      <c r="B110" s="162" t="s">
        <v>635</v>
      </c>
      <c r="C110" s="155" t="s">
        <v>636</v>
      </c>
      <c r="D110" s="164">
        <v>100</v>
      </c>
      <c r="E110" s="147">
        <v>7000</v>
      </c>
      <c r="F110" s="168">
        <f>D110*E110</f>
        <v>700000</v>
      </c>
      <c r="G110" s="184" t="s">
        <v>594</v>
      </c>
      <c r="H110" s="206" t="s">
        <v>610</v>
      </c>
      <c r="I110" s="143" t="s">
        <v>656</v>
      </c>
    </row>
    <row r="111" spans="2:11" ht="25.5" customHeight="1" x14ac:dyDescent="0.2">
      <c r="B111" s="162" t="s">
        <v>637</v>
      </c>
      <c r="C111" s="155" t="s">
        <v>638</v>
      </c>
      <c r="D111" s="164">
        <v>10</v>
      </c>
      <c r="E111" s="147">
        <v>55000</v>
      </c>
      <c r="F111" s="168">
        <f>D111*E111</f>
        <v>550000</v>
      </c>
      <c r="G111" s="184" t="s">
        <v>594</v>
      </c>
      <c r="H111" s="206" t="s">
        <v>610</v>
      </c>
      <c r="I111" s="143" t="s">
        <v>656</v>
      </c>
    </row>
    <row r="112" spans="2:11" ht="25.5" customHeight="1" x14ac:dyDescent="0.2">
      <c r="B112" s="162" t="s">
        <v>639</v>
      </c>
      <c r="C112" s="155" t="s">
        <v>638</v>
      </c>
      <c r="D112" s="164">
        <v>5</v>
      </c>
      <c r="E112" s="147">
        <v>70000</v>
      </c>
      <c r="F112" s="168">
        <f t="shared" ref="F112:F128" si="3">D112*E112</f>
        <v>350000</v>
      </c>
      <c r="G112" s="184" t="s">
        <v>594</v>
      </c>
      <c r="H112" s="206" t="s">
        <v>610</v>
      </c>
      <c r="I112" s="143" t="s">
        <v>656</v>
      </c>
    </row>
    <row r="113" spans="2:9" ht="25.5" customHeight="1" x14ac:dyDescent="0.2">
      <c r="B113" s="162" t="s">
        <v>640</v>
      </c>
      <c r="C113" s="155" t="s">
        <v>638</v>
      </c>
      <c r="D113" s="164">
        <v>2</v>
      </c>
      <c r="E113" s="147">
        <v>85000</v>
      </c>
      <c r="F113" s="168">
        <f t="shared" si="3"/>
        <v>170000</v>
      </c>
      <c r="G113" s="184" t="s">
        <v>594</v>
      </c>
      <c r="H113" s="206" t="s">
        <v>610</v>
      </c>
      <c r="I113" s="143" t="s">
        <v>656</v>
      </c>
    </row>
    <row r="114" spans="2:9" ht="25.5" customHeight="1" x14ac:dyDescent="0.2">
      <c r="B114" s="162" t="s">
        <v>641</v>
      </c>
      <c r="C114" s="155" t="s">
        <v>638</v>
      </c>
      <c r="D114" s="164">
        <v>3</v>
      </c>
      <c r="E114" s="147">
        <v>160000</v>
      </c>
      <c r="F114" s="168">
        <f t="shared" si="3"/>
        <v>480000</v>
      </c>
      <c r="G114" s="184" t="s">
        <v>594</v>
      </c>
      <c r="H114" s="206" t="s">
        <v>610</v>
      </c>
      <c r="I114" s="143" t="s">
        <v>656</v>
      </c>
    </row>
    <row r="115" spans="2:9" ht="25.5" customHeight="1" x14ac:dyDescent="0.2">
      <c r="B115" s="162" t="s">
        <v>642</v>
      </c>
      <c r="C115" s="155" t="s">
        <v>411</v>
      </c>
      <c r="D115" s="164">
        <v>80</v>
      </c>
      <c r="E115" s="147">
        <v>7500</v>
      </c>
      <c r="F115" s="168">
        <f t="shared" si="3"/>
        <v>600000</v>
      </c>
      <c r="G115" s="184" t="s">
        <v>594</v>
      </c>
      <c r="H115" s="206" t="s">
        <v>610</v>
      </c>
      <c r="I115" s="143" t="s">
        <v>656</v>
      </c>
    </row>
    <row r="116" spans="2:9" ht="25.5" customHeight="1" x14ac:dyDescent="0.2">
      <c r="B116" s="162" t="s">
        <v>643</v>
      </c>
      <c r="C116" s="155" t="s">
        <v>411</v>
      </c>
      <c r="D116" s="164">
        <v>80</v>
      </c>
      <c r="E116" s="147">
        <v>7000</v>
      </c>
      <c r="F116" s="168">
        <f t="shared" si="3"/>
        <v>560000</v>
      </c>
      <c r="G116" s="184" t="s">
        <v>594</v>
      </c>
      <c r="H116" s="206" t="s">
        <v>610</v>
      </c>
      <c r="I116" s="143" t="s">
        <v>656</v>
      </c>
    </row>
    <row r="117" spans="2:9" ht="25.5" customHeight="1" x14ac:dyDescent="0.2">
      <c r="B117" s="162" t="s">
        <v>644</v>
      </c>
      <c r="C117" s="155" t="s">
        <v>411</v>
      </c>
      <c r="D117" s="164">
        <v>50</v>
      </c>
      <c r="E117" s="147">
        <v>4000</v>
      </c>
      <c r="F117" s="168">
        <f t="shared" si="3"/>
        <v>200000</v>
      </c>
      <c r="G117" s="184" t="s">
        <v>594</v>
      </c>
      <c r="H117" s="206" t="s">
        <v>610</v>
      </c>
      <c r="I117" s="143" t="s">
        <v>656</v>
      </c>
    </row>
    <row r="118" spans="2:9" ht="25.5" customHeight="1" x14ac:dyDescent="0.2">
      <c r="B118" s="162" t="s">
        <v>645</v>
      </c>
      <c r="C118" s="155" t="s">
        <v>411</v>
      </c>
      <c r="D118" s="164">
        <v>20</v>
      </c>
      <c r="E118" s="147">
        <v>6500</v>
      </c>
      <c r="F118" s="168">
        <f t="shared" si="3"/>
        <v>130000</v>
      </c>
      <c r="G118" s="184" t="s">
        <v>594</v>
      </c>
      <c r="H118" s="206" t="s">
        <v>610</v>
      </c>
      <c r="I118" s="143" t="s">
        <v>656</v>
      </c>
    </row>
    <row r="119" spans="2:9" ht="25.5" customHeight="1" x14ac:dyDescent="0.2">
      <c r="B119" s="162" t="s">
        <v>646</v>
      </c>
      <c r="C119" s="155" t="s">
        <v>411</v>
      </c>
      <c r="D119" s="164">
        <v>50</v>
      </c>
      <c r="E119" s="147">
        <v>6500</v>
      </c>
      <c r="F119" s="168">
        <f t="shared" si="3"/>
        <v>325000</v>
      </c>
      <c r="G119" s="184" t="s">
        <v>594</v>
      </c>
      <c r="H119" s="206" t="s">
        <v>610</v>
      </c>
      <c r="I119" s="143" t="s">
        <v>656</v>
      </c>
    </row>
    <row r="120" spans="2:9" ht="25.5" customHeight="1" x14ac:dyDescent="0.2">
      <c r="B120" s="162" t="s">
        <v>647</v>
      </c>
      <c r="C120" s="155" t="s">
        <v>411</v>
      </c>
      <c r="D120" s="164">
        <v>38</v>
      </c>
      <c r="E120" s="147">
        <v>3500</v>
      </c>
      <c r="F120" s="168">
        <f t="shared" si="3"/>
        <v>133000</v>
      </c>
      <c r="G120" s="184" t="s">
        <v>594</v>
      </c>
      <c r="H120" s="206" t="s">
        <v>610</v>
      </c>
      <c r="I120" s="143" t="s">
        <v>656</v>
      </c>
    </row>
    <row r="121" spans="2:9" ht="25.5" customHeight="1" x14ac:dyDescent="0.2">
      <c r="B121" s="162" t="s">
        <v>653</v>
      </c>
      <c r="C121" s="155" t="s">
        <v>411</v>
      </c>
      <c r="D121" s="164">
        <v>6</v>
      </c>
      <c r="E121" s="147">
        <v>3500</v>
      </c>
      <c r="F121" s="168">
        <f t="shared" si="3"/>
        <v>21000</v>
      </c>
      <c r="G121" s="184" t="s">
        <v>594</v>
      </c>
      <c r="H121" s="206" t="s">
        <v>610</v>
      </c>
      <c r="I121" s="143" t="s">
        <v>656</v>
      </c>
    </row>
    <row r="122" spans="2:9" ht="25.5" customHeight="1" x14ac:dyDescent="0.2">
      <c r="B122" s="162" t="s">
        <v>654</v>
      </c>
      <c r="C122" s="155" t="s">
        <v>411</v>
      </c>
      <c r="D122" s="164">
        <v>80</v>
      </c>
      <c r="E122" s="147">
        <v>3500</v>
      </c>
      <c r="F122" s="168">
        <f t="shared" si="3"/>
        <v>280000</v>
      </c>
      <c r="G122" s="184" t="s">
        <v>594</v>
      </c>
      <c r="H122" s="206" t="s">
        <v>610</v>
      </c>
      <c r="I122" s="143" t="s">
        <v>656</v>
      </c>
    </row>
    <row r="123" spans="2:9" ht="25.5" customHeight="1" x14ac:dyDescent="0.2">
      <c r="B123" s="162" t="s">
        <v>648</v>
      </c>
      <c r="C123" s="155" t="s">
        <v>411</v>
      </c>
      <c r="D123" s="164">
        <v>20</v>
      </c>
      <c r="E123" s="147">
        <v>2000</v>
      </c>
      <c r="F123" s="168">
        <f t="shared" si="3"/>
        <v>40000</v>
      </c>
      <c r="G123" s="184" t="s">
        <v>594</v>
      </c>
      <c r="H123" s="206" t="s">
        <v>610</v>
      </c>
      <c r="I123" s="143" t="s">
        <v>656</v>
      </c>
    </row>
    <row r="124" spans="2:9" ht="25.5" customHeight="1" x14ac:dyDescent="0.2">
      <c r="B124" s="162" t="s">
        <v>649</v>
      </c>
      <c r="C124" s="155" t="s">
        <v>411</v>
      </c>
      <c r="D124" s="164">
        <v>6</v>
      </c>
      <c r="E124" s="147">
        <v>4000</v>
      </c>
      <c r="F124" s="168">
        <f t="shared" si="3"/>
        <v>24000</v>
      </c>
      <c r="G124" s="184" t="s">
        <v>594</v>
      </c>
      <c r="H124" s="206" t="s">
        <v>610</v>
      </c>
      <c r="I124" s="143" t="s">
        <v>656</v>
      </c>
    </row>
    <row r="125" spans="2:9" ht="25.5" customHeight="1" x14ac:dyDescent="0.2">
      <c r="B125" s="162" t="s">
        <v>650</v>
      </c>
      <c r="C125" s="155" t="s">
        <v>411</v>
      </c>
      <c r="D125" s="164">
        <v>10</v>
      </c>
      <c r="E125" s="147">
        <v>13500</v>
      </c>
      <c r="F125" s="168">
        <f t="shared" si="3"/>
        <v>135000</v>
      </c>
      <c r="G125" s="184" t="s">
        <v>594</v>
      </c>
      <c r="H125" s="206" t="s">
        <v>610</v>
      </c>
      <c r="I125" s="143" t="s">
        <v>656</v>
      </c>
    </row>
    <row r="126" spans="2:9" ht="25.5" customHeight="1" x14ac:dyDescent="0.2">
      <c r="B126" s="162" t="s">
        <v>651</v>
      </c>
      <c r="C126" s="155" t="s">
        <v>411</v>
      </c>
      <c r="D126" s="164">
        <v>4</v>
      </c>
      <c r="E126" s="147">
        <v>23000</v>
      </c>
      <c r="F126" s="168">
        <f t="shared" si="3"/>
        <v>92000</v>
      </c>
      <c r="G126" s="184" t="s">
        <v>594</v>
      </c>
      <c r="H126" s="206" t="s">
        <v>610</v>
      </c>
      <c r="I126" s="143" t="s">
        <v>656</v>
      </c>
    </row>
    <row r="127" spans="2:9" ht="25.5" customHeight="1" x14ac:dyDescent="0.2">
      <c r="B127" s="162" t="s">
        <v>652</v>
      </c>
      <c r="C127" s="155" t="s">
        <v>411</v>
      </c>
      <c r="D127" s="164">
        <v>5</v>
      </c>
      <c r="E127" s="147">
        <v>2000</v>
      </c>
      <c r="F127" s="168">
        <f t="shared" si="3"/>
        <v>10000</v>
      </c>
      <c r="G127" s="184" t="s">
        <v>594</v>
      </c>
      <c r="H127" s="206" t="s">
        <v>610</v>
      </c>
      <c r="I127" s="143" t="s">
        <v>656</v>
      </c>
    </row>
    <row r="128" spans="2:9" ht="25.5" customHeight="1" x14ac:dyDescent="0.2">
      <c r="B128" s="162" t="s">
        <v>655</v>
      </c>
      <c r="C128" s="155" t="s">
        <v>632</v>
      </c>
      <c r="D128" s="164">
        <v>100</v>
      </c>
      <c r="E128" s="147">
        <v>17000</v>
      </c>
      <c r="F128" s="168">
        <f t="shared" si="3"/>
        <v>1700000</v>
      </c>
      <c r="G128" s="184" t="s">
        <v>594</v>
      </c>
      <c r="H128" s="206" t="s">
        <v>610</v>
      </c>
      <c r="I128" s="143" t="s">
        <v>656</v>
      </c>
    </row>
    <row r="129" spans="2:9" ht="25.5" customHeight="1" x14ac:dyDescent="0.2">
      <c r="B129" s="179" t="s">
        <v>594</v>
      </c>
      <c r="C129" s="189"/>
      <c r="D129" s="190"/>
      <c r="E129" s="191"/>
      <c r="F129" s="172">
        <f>SUM(F110:F128)</f>
        <v>6500000</v>
      </c>
      <c r="G129" s="176" t="e">
        <f>IF(F129=(#REF!)," Ok. "," Revisar  ")</f>
        <v>#REF!</v>
      </c>
      <c r="H129" s="219"/>
      <c r="I129" s="149"/>
    </row>
    <row r="130" spans="2:9" ht="32.25" customHeight="1" x14ac:dyDescent="0.2">
      <c r="B130" s="161" t="s">
        <v>748</v>
      </c>
      <c r="C130" s="155" t="s">
        <v>411</v>
      </c>
      <c r="D130" s="212">
        <v>1</v>
      </c>
      <c r="E130" s="213">
        <v>4000000</v>
      </c>
      <c r="F130" s="214">
        <f>D130*E130</f>
        <v>4000000</v>
      </c>
      <c r="G130" s="184" t="s">
        <v>595</v>
      </c>
      <c r="H130" s="206" t="s">
        <v>610</v>
      </c>
      <c r="I130" s="143" t="s">
        <v>389</v>
      </c>
    </row>
    <row r="131" spans="2:9" ht="32.25" customHeight="1" x14ac:dyDescent="0.2">
      <c r="B131" s="161" t="s">
        <v>750</v>
      </c>
      <c r="C131" s="155" t="s">
        <v>411</v>
      </c>
      <c r="D131" s="212">
        <v>1</v>
      </c>
      <c r="E131" s="213">
        <v>2000000</v>
      </c>
      <c r="F131" s="214">
        <f>D131*E131</f>
        <v>2000000</v>
      </c>
      <c r="G131" s="184" t="s">
        <v>595</v>
      </c>
      <c r="H131" s="206" t="s">
        <v>610</v>
      </c>
      <c r="I131" s="143" t="s">
        <v>751</v>
      </c>
    </row>
    <row r="132" spans="2:9" ht="32.25" customHeight="1" x14ac:dyDescent="0.2">
      <c r="B132" s="161" t="s">
        <v>747</v>
      </c>
      <c r="C132" s="155" t="s">
        <v>411</v>
      </c>
      <c r="D132" s="212">
        <v>1</v>
      </c>
      <c r="E132" s="213">
        <v>1000000</v>
      </c>
      <c r="F132" s="214">
        <f>D132*E132</f>
        <v>1000000</v>
      </c>
      <c r="G132" s="184" t="s">
        <v>595</v>
      </c>
      <c r="H132" s="206" t="s">
        <v>610</v>
      </c>
      <c r="I132" s="143" t="s">
        <v>387</v>
      </c>
    </row>
    <row r="133" spans="2:9" ht="31.5" customHeight="1" x14ac:dyDescent="0.2">
      <c r="B133" s="217" t="s">
        <v>752</v>
      </c>
      <c r="C133" s="155"/>
      <c r="D133" s="212"/>
      <c r="E133" s="213"/>
      <c r="F133" s="214"/>
      <c r="G133" s="184"/>
      <c r="H133" s="206" t="s">
        <v>610</v>
      </c>
      <c r="I133" s="142"/>
    </row>
    <row r="134" spans="2:9" ht="18" customHeight="1" x14ac:dyDescent="0.2">
      <c r="B134" s="179" t="s">
        <v>595</v>
      </c>
      <c r="C134" s="166"/>
      <c r="D134" s="167"/>
      <c r="E134" s="148"/>
      <c r="F134" s="170">
        <f>SUM(F130:F132)</f>
        <v>7000000</v>
      </c>
      <c r="G134" s="176" t="e">
        <f>IF(F134=(#REF!)," Ok. "," Revisar  ")</f>
        <v>#REF!</v>
      </c>
      <c r="H134" s="151"/>
      <c r="I134" s="149"/>
    </row>
    <row r="135" spans="2:9" ht="30.75" customHeight="1" x14ac:dyDescent="0.2">
      <c r="B135" s="161" t="s">
        <v>745</v>
      </c>
      <c r="C135" s="155" t="s">
        <v>411</v>
      </c>
      <c r="D135" s="209">
        <v>4</v>
      </c>
      <c r="E135" s="210">
        <v>200000</v>
      </c>
      <c r="F135" s="211">
        <f>D135*E135</f>
        <v>800000</v>
      </c>
      <c r="G135" s="184" t="s">
        <v>596</v>
      </c>
      <c r="H135" s="206" t="s">
        <v>610</v>
      </c>
      <c r="I135" s="143" t="s">
        <v>385</v>
      </c>
    </row>
    <row r="136" spans="2:9" ht="30.75" customHeight="1" x14ac:dyDescent="0.2">
      <c r="B136" s="162" t="s">
        <v>746</v>
      </c>
      <c r="C136" s="155" t="s">
        <v>411</v>
      </c>
      <c r="D136" s="212">
        <v>100</v>
      </c>
      <c r="E136" s="213">
        <v>32000</v>
      </c>
      <c r="F136" s="211">
        <f>D136*E136</f>
        <v>3200000</v>
      </c>
      <c r="G136" s="184" t="s">
        <v>596</v>
      </c>
      <c r="H136" s="206" t="s">
        <v>610</v>
      </c>
      <c r="I136" s="143" t="s">
        <v>388</v>
      </c>
    </row>
    <row r="137" spans="2:9" ht="30.75" customHeight="1" x14ac:dyDescent="0.2">
      <c r="B137" s="218" t="s">
        <v>749</v>
      </c>
      <c r="C137" s="155"/>
      <c r="D137" s="212"/>
      <c r="E137" s="213"/>
      <c r="F137" s="211"/>
      <c r="G137" s="184"/>
      <c r="H137" s="206"/>
      <c r="I137" s="142"/>
    </row>
    <row r="138" spans="2:9" ht="18.75" customHeight="1" x14ac:dyDescent="0.2">
      <c r="B138" s="179" t="s">
        <v>596</v>
      </c>
      <c r="C138" s="166"/>
      <c r="D138" s="167"/>
      <c r="E138" s="148"/>
      <c r="F138" s="170">
        <f>SUM(F135:F136)</f>
        <v>4000000</v>
      </c>
      <c r="G138" s="176" t="e">
        <f>IF(F138=(#REF!+#REF!)," Ok. "," Revisar  ")</f>
        <v>#REF!</v>
      </c>
      <c r="H138" s="151"/>
      <c r="I138" s="149"/>
    </row>
    <row r="139" spans="2:9" ht="27" customHeight="1" x14ac:dyDescent="0.2">
      <c r="B139" s="225" t="s">
        <v>708</v>
      </c>
      <c r="C139" s="221" t="s">
        <v>411</v>
      </c>
      <c r="D139" s="222">
        <v>5</v>
      </c>
      <c r="E139" s="223">
        <v>25000</v>
      </c>
      <c r="F139" s="224">
        <f>D139*E139</f>
        <v>125000</v>
      </c>
      <c r="G139" s="226" t="s">
        <v>371</v>
      </c>
      <c r="H139" s="206" t="s">
        <v>610</v>
      </c>
      <c r="I139" s="143" t="s">
        <v>755</v>
      </c>
    </row>
    <row r="140" spans="2:9" ht="27" customHeight="1" x14ac:dyDescent="0.2">
      <c r="B140" s="225" t="s">
        <v>757</v>
      </c>
      <c r="C140" s="221" t="s">
        <v>411</v>
      </c>
      <c r="D140" s="222">
        <v>35</v>
      </c>
      <c r="E140" s="223">
        <v>30000</v>
      </c>
      <c r="F140" s="224">
        <f t="shared" ref="F140:F152" si="4">D140*E140</f>
        <v>1050000</v>
      </c>
      <c r="G140" s="226" t="s">
        <v>371</v>
      </c>
      <c r="H140" s="206" t="s">
        <v>610</v>
      </c>
      <c r="I140" s="143" t="s">
        <v>755</v>
      </c>
    </row>
    <row r="141" spans="2:9" ht="27" customHeight="1" x14ac:dyDescent="0.2">
      <c r="B141" s="225" t="s">
        <v>758</v>
      </c>
      <c r="C141" s="221" t="s">
        <v>411</v>
      </c>
      <c r="D141" s="222">
        <v>35</v>
      </c>
      <c r="E141" s="223">
        <v>30000</v>
      </c>
      <c r="F141" s="224">
        <f t="shared" si="4"/>
        <v>1050000</v>
      </c>
      <c r="G141" s="226" t="s">
        <v>371</v>
      </c>
      <c r="H141" s="206" t="s">
        <v>610</v>
      </c>
      <c r="I141" s="143" t="s">
        <v>755</v>
      </c>
    </row>
    <row r="142" spans="2:9" ht="27" customHeight="1" x14ac:dyDescent="0.2">
      <c r="B142" s="225" t="s">
        <v>759</v>
      </c>
      <c r="C142" s="221" t="s">
        <v>411</v>
      </c>
      <c r="D142" s="222">
        <v>3</v>
      </c>
      <c r="E142" s="223">
        <v>1000000</v>
      </c>
      <c r="F142" s="224">
        <f t="shared" si="4"/>
        <v>3000000</v>
      </c>
      <c r="G142" s="226" t="s">
        <v>371</v>
      </c>
      <c r="H142" s="206" t="s">
        <v>610</v>
      </c>
      <c r="I142" s="143" t="s">
        <v>755</v>
      </c>
    </row>
    <row r="143" spans="2:9" ht="27" customHeight="1" x14ac:dyDescent="0.2">
      <c r="B143" s="227" t="s">
        <v>760</v>
      </c>
      <c r="C143" s="221" t="s">
        <v>411</v>
      </c>
      <c r="D143" s="222">
        <v>44</v>
      </c>
      <c r="E143" s="223">
        <v>60000</v>
      </c>
      <c r="F143" s="224">
        <f t="shared" si="4"/>
        <v>2640000</v>
      </c>
      <c r="G143" s="226" t="s">
        <v>371</v>
      </c>
      <c r="H143" s="206" t="s">
        <v>610</v>
      </c>
      <c r="I143" s="143" t="s">
        <v>755</v>
      </c>
    </row>
    <row r="144" spans="2:9" ht="27" customHeight="1" x14ac:dyDescent="0.2">
      <c r="B144" s="228" t="s">
        <v>761</v>
      </c>
      <c r="C144" s="221" t="s">
        <v>411</v>
      </c>
      <c r="D144" s="228">
        <v>2</v>
      </c>
      <c r="E144" s="229">
        <v>50000</v>
      </c>
      <c r="F144" s="224">
        <f t="shared" si="4"/>
        <v>100000</v>
      </c>
      <c r="G144" s="226" t="s">
        <v>371</v>
      </c>
      <c r="H144" s="206" t="s">
        <v>610</v>
      </c>
      <c r="I144" s="143" t="s">
        <v>755</v>
      </c>
    </row>
    <row r="145" spans="2:9" ht="27" customHeight="1" x14ac:dyDescent="0.2">
      <c r="B145" s="228" t="s">
        <v>762</v>
      </c>
      <c r="C145" s="221" t="s">
        <v>411</v>
      </c>
      <c r="D145" s="228">
        <v>1</v>
      </c>
      <c r="E145" s="229">
        <v>45000</v>
      </c>
      <c r="F145" s="224">
        <f t="shared" si="4"/>
        <v>45000</v>
      </c>
      <c r="G145" s="226" t="s">
        <v>371</v>
      </c>
      <c r="H145" s="206" t="s">
        <v>610</v>
      </c>
      <c r="I145" s="143" t="s">
        <v>755</v>
      </c>
    </row>
    <row r="146" spans="2:9" ht="27" customHeight="1" x14ac:dyDescent="0.2">
      <c r="B146" s="228" t="s">
        <v>763</v>
      </c>
      <c r="C146" s="221" t="s">
        <v>411</v>
      </c>
      <c r="D146" s="228">
        <v>3</v>
      </c>
      <c r="E146" s="229">
        <v>40000</v>
      </c>
      <c r="F146" s="224">
        <f t="shared" si="4"/>
        <v>120000</v>
      </c>
      <c r="G146" s="226" t="s">
        <v>371</v>
      </c>
      <c r="H146" s="206" t="s">
        <v>610</v>
      </c>
      <c r="I146" s="143" t="s">
        <v>755</v>
      </c>
    </row>
    <row r="147" spans="2:9" ht="27" customHeight="1" x14ac:dyDescent="0.2">
      <c r="B147" s="228" t="s">
        <v>764</v>
      </c>
      <c r="C147" s="221" t="s">
        <v>411</v>
      </c>
      <c r="D147" s="228">
        <v>15</v>
      </c>
      <c r="E147" s="229">
        <v>15000</v>
      </c>
      <c r="F147" s="224">
        <f t="shared" si="4"/>
        <v>225000</v>
      </c>
      <c r="G147" s="226" t="s">
        <v>371</v>
      </c>
      <c r="H147" s="206" t="s">
        <v>610</v>
      </c>
      <c r="I147" s="143" t="s">
        <v>755</v>
      </c>
    </row>
    <row r="148" spans="2:9" ht="27" customHeight="1" x14ac:dyDescent="0.2">
      <c r="B148" s="228" t="s">
        <v>765</v>
      </c>
      <c r="C148" s="221" t="s">
        <v>411</v>
      </c>
      <c r="D148" s="228">
        <v>15</v>
      </c>
      <c r="E148" s="229">
        <v>10000</v>
      </c>
      <c r="F148" s="224">
        <f t="shared" si="4"/>
        <v>150000</v>
      </c>
      <c r="G148" s="226" t="s">
        <v>371</v>
      </c>
      <c r="H148" s="206" t="s">
        <v>610</v>
      </c>
      <c r="I148" s="143" t="s">
        <v>755</v>
      </c>
    </row>
    <row r="149" spans="2:9" ht="27" customHeight="1" x14ac:dyDescent="0.2">
      <c r="B149" s="228" t="s">
        <v>766</v>
      </c>
      <c r="C149" s="221" t="s">
        <v>411</v>
      </c>
      <c r="D149" s="228">
        <v>15</v>
      </c>
      <c r="E149" s="229">
        <v>20000</v>
      </c>
      <c r="F149" s="224">
        <f t="shared" si="4"/>
        <v>300000</v>
      </c>
      <c r="G149" s="226" t="s">
        <v>371</v>
      </c>
      <c r="H149" s="206" t="s">
        <v>610</v>
      </c>
      <c r="I149" s="143" t="s">
        <v>755</v>
      </c>
    </row>
    <row r="150" spans="2:9" ht="27" customHeight="1" x14ac:dyDescent="0.2">
      <c r="B150" s="228" t="s">
        <v>767</v>
      </c>
      <c r="C150" s="221" t="s">
        <v>411</v>
      </c>
      <c r="D150" s="228">
        <v>3</v>
      </c>
      <c r="E150" s="229">
        <v>15000</v>
      </c>
      <c r="F150" s="224">
        <f t="shared" si="4"/>
        <v>45000</v>
      </c>
      <c r="G150" s="226" t="s">
        <v>371</v>
      </c>
      <c r="H150" s="206" t="s">
        <v>610</v>
      </c>
      <c r="I150" s="143" t="s">
        <v>755</v>
      </c>
    </row>
    <row r="151" spans="2:9" ht="27" customHeight="1" x14ac:dyDescent="0.2">
      <c r="B151" s="228" t="s">
        <v>768</v>
      </c>
      <c r="C151" s="221" t="s">
        <v>411</v>
      </c>
      <c r="D151" s="228">
        <v>5</v>
      </c>
      <c r="E151" s="229">
        <v>30000</v>
      </c>
      <c r="F151" s="224">
        <f t="shared" si="4"/>
        <v>150000</v>
      </c>
      <c r="G151" s="226" t="s">
        <v>371</v>
      </c>
      <c r="H151" s="206" t="s">
        <v>610</v>
      </c>
      <c r="I151" s="143" t="s">
        <v>755</v>
      </c>
    </row>
    <row r="152" spans="2:9" ht="27" customHeight="1" x14ac:dyDescent="0.2">
      <c r="B152" s="228" t="s">
        <v>769</v>
      </c>
      <c r="C152" s="221" t="s">
        <v>411</v>
      </c>
      <c r="D152" s="228">
        <v>40</v>
      </c>
      <c r="E152" s="229">
        <v>25000</v>
      </c>
      <c r="F152" s="224">
        <f t="shared" si="4"/>
        <v>1000000</v>
      </c>
      <c r="G152" s="226" t="s">
        <v>371</v>
      </c>
      <c r="H152" s="206" t="s">
        <v>610</v>
      </c>
      <c r="I152" s="143" t="s">
        <v>755</v>
      </c>
    </row>
    <row r="153" spans="2:9" x14ac:dyDescent="0.2">
      <c r="B153" s="179" t="s">
        <v>371</v>
      </c>
      <c r="C153" s="166"/>
      <c r="D153" s="167"/>
      <c r="E153" s="148"/>
      <c r="F153" s="170">
        <f>SUM(F139:F152)</f>
        <v>10000000</v>
      </c>
      <c r="G153" s="176" t="e">
        <f>IF(F153=(#REF!)," Ok. "," Revisar  ")</f>
        <v>#REF!</v>
      </c>
      <c r="H153" s="151"/>
      <c r="I153" s="149"/>
    </row>
    <row r="154" spans="2:9" ht="35.25" customHeight="1" x14ac:dyDescent="0.2">
      <c r="B154" s="162" t="s">
        <v>741</v>
      </c>
      <c r="C154" s="155" t="s">
        <v>411</v>
      </c>
      <c r="D154" s="155">
        <v>20</v>
      </c>
      <c r="E154" s="204">
        <v>250000</v>
      </c>
      <c r="F154" s="175">
        <f>D154*E154</f>
        <v>5000000</v>
      </c>
      <c r="G154" s="184" t="s">
        <v>597</v>
      </c>
      <c r="H154" s="206" t="s">
        <v>610</v>
      </c>
      <c r="I154" s="143" t="s">
        <v>755</v>
      </c>
    </row>
    <row r="155" spans="2:9" ht="27.75" customHeight="1" x14ac:dyDescent="0.2">
      <c r="B155" s="216" t="s">
        <v>753</v>
      </c>
      <c r="C155" s="155" t="s">
        <v>411</v>
      </c>
      <c r="D155" s="155">
        <v>2</v>
      </c>
      <c r="E155" s="204">
        <v>500000</v>
      </c>
      <c r="F155" s="175">
        <f>D155*E155</f>
        <v>1000000</v>
      </c>
      <c r="G155" s="184" t="s">
        <v>597</v>
      </c>
      <c r="H155" s="206" t="s">
        <v>610</v>
      </c>
      <c r="I155" s="143" t="s">
        <v>385</v>
      </c>
    </row>
    <row r="156" spans="2:9" ht="32.25" customHeight="1" x14ac:dyDescent="0.2">
      <c r="B156" s="162" t="s">
        <v>754</v>
      </c>
      <c r="C156" s="155" t="s">
        <v>411</v>
      </c>
      <c r="D156" s="155">
        <v>4</v>
      </c>
      <c r="E156" s="204">
        <v>250000</v>
      </c>
      <c r="F156" s="175">
        <f>D156*E156</f>
        <v>1000000</v>
      </c>
      <c r="G156" s="184" t="s">
        <v>597</v>
      </c>
      <c r="H156" s="206" t="s">
        <v>610</v>
      </c>
      <c r="I156" s="143" t="s">
        <v>385</v>
      </c>
    </row>
    <row r="157" spans="2:9" x14ac:dyDescent="0.2">
      <c r="B157" s="185" t="s">
        <v>597</v>
      </c>
      <c r="C157" s="166"/>
      <c r="D157" s="215"/>
      <c r="E157" s="148"/>
      <c r="F157" s="170">
        <f>SUM(F154:F156)</f>
        <v>7000000</v>
      </c>
      <c r="G157" s="176" t="e">
        <f>IF(F157=(#REF!+#REF!)," Ok. "," Revisar  ")</f>
        <v>#REF!</v>
      </c>
      <c r="H157" s="151"/>
      <c r="I157" s="149"/>
    </row>
    <row r="158" spans="2:9" ht="31.5" customHeight="1" x14ac:dyDescent="0.2">
      <c r="B158" s="162" t="s">
        <v>684</v>
      </c>
      <c r="C158" s="155" t="s">
        <v>685</v>
      </c>
      <c r="D158" s="155">
        <v>1</v>
      </c>
      <c r="E158" s="204">
        <v>400000</v>
      </c>
      <c r="F158" s="175">
        <f>D158*E158</f>
        <v>400000</v>
      </c>
      <c r="G158" s="184" t="s">
        <v>600</v>
      </c>
      <c r="H158" s="206" t="s">
        <v>610</v>
      </c>
      <c r="I158" s="143" t="s">
        <v>387</v>
      </c>
    </row>
    <row r="159" spans="2:9" x14ac:dyDescent="0.2">
      <c r="B159" s="185" t="s">
        <v>600</v>
      </c>
      <c r="C159" s="166"/>
      <c r="D159" s="167"/>
      <c r="E159" s="148"/>
      <c r="F159" s="170">
        <f>SUM(F158)</f>
        <v>400000</v>
      </c>
      <c r="G159" s="176" t="e">
        <f>IF(F159=(#REF!)," Ok. "," Revisar  ")</f>
        <v>#REF!</v>
      </c>
      <c r="H159" s="151"/>
      <c r="I159" s="149"/>
    </row>
    <row r="160" spans="2:9" ht="33.75" customHeight="1" x14ac:dyDescent="0.2">
      <c r="B160" s="4" t="s">
        <v>756</v>
      </c>
      <c r="C160" s="155" t="s">
        <v>616</v>
      </c>
      <c r="D160" s="155">
        <v>10</v>
      </c>
      <c r="E160" s="204">
        <v>50000</v>
      </c>
      <c r="F160" s="175">
        <f>D160*E160</f>
        <v>500000</v>
      </c>
      <c r="G160" s="154" t="s">
        <v>599</v>
      </c>
      <c r="H160" s="206" t="s">
        <v>610</v>
      </c>
      <c r="I160" s="159" t="s">
        <v>613</v>
      </c>
    </row>
    <row r="161" spans="2:9" ht="13.5" thickBot="1" x14ac:dyDescent="0.25">
      <c r="B161" s="186" t="s">
        <v>599</v>
      </c>
      <c r="C161" s="196"/>
      <c r="D161" s="197"/>
      <c r="E161" s="198"/>
      <c r="F161" s="199">
        <f>SUM(F160)</f>
        <v>500000</v>
      </c>
      <c r="G161" s="176" t="e">
        <f>IF(F161=(#REF!)," Ok. "," Revisar  ")</f>
        <v>#REF!</v>
      </c>
      <c r="H161" s="200"/>
      <c r="I161" s="201"/>
    </row>
    <row r="162" spans="2:9" ht="50.25" customHeight="1" x14ac:dyDescent="0.2"/>
    <row r="163" spans="2:9" x14ac:dyDescent="0.2">
      <c r="B163" s="307" t="e">
        <f>#REF!</f>
        <v>#REF!</v>
      </c>
      <c r="C163" s="307"/>
      <c r="D163" s="307"/>
      <c r="E163" s="1"/>
      <c r="F163" s="307" t="e">
        <f>#REF!</f>
        <v>#REF!</v>
      </c>
      <c r="G163" s="307"/>
      <c r="H163" s="307"/>
      <c r="I163" s="307"/>
    </row>
    <row r="164" spans="2:9" x14ac:dyDescent="0.2">
      <c r="B164" s="312" t="s">
        <v>321</v>
      </c>
      <c r="C164" s="312"/>
      <c r="D164" s="312"/>
      <c r="E164" s="187"/>
      <c r="F164" s="312" t="s">
        <v>549</v>
      </c>
      <c r="G164" s="312"/>
      <c r="H164" s="312"/>
      <c r="I164" s="312"/>
    </row>
    <row r="165" spans="2:9" x14ac:dyDescent="0.2">
      <c r="B165" s="11"/>
      <c r="C165" s="11"/>
      <c r="D165" s="11"/>
    </row>
    <row r="166" spans="2:9" x14ac:dyDescent="0.2">
      <c r="B166" s="11"/>
      <c r="C166" s="11"/>
      <c r="D166" s="11"/>
    </row>
    <row r="167" spans="2:9" x14ac:dyDescent="0.2">
      <c r="B167" s="307" t="e">
        <f>#REF!</f>
        <v>#REF!</v>
      </c>
      <c r="C167" s="307"/>
      <c r="D167" s="307"/>
      <c r="E167" s="1"/>
      <c r="F167" s="307" t="e">
        <f>#REF!</f>
        <v>#REF!</v>
      </c>
      <c r="G167" s="307"/>
      <c r="H167" s="307"/>
      <c r="I167" s="307"/>
    </row>
    <row r="168" spans="2:9" x14ac:dyDescent="0.2">
      <c r="B168" s="312" t="s">
        <v>550</v>
      </c>
      <c r="C168" s="312"/>
      <c r="D168" s="312"/>
      <c r="E168" s="187"/>
      <c r="F168" s="312" t="s">
        <v>551</v>
      </c>
      <c r="G168" s="312"/>
      <c r="H168" s="312"/>
      <c r="I168" s="312"/>
    </row>
    <row r="169" spans="2:9" x14ac:dyDescent="0.2">
      <c r="B169" s="11"/>
      <c r="C169" s="11"/>
      <c r="D169" s="11"/>
    </row>
    <row r="171" spans="2:9" x14ac:dyDescent="0.2">
      <c r="B171" s="307" t="e">
        <f>#REF!</f>
        <v>#REF!</v>
      </c>
      <c r="C171" s="307"/>
      <c r="D171" s="307"/>
      <c r="E171" s="1"/>
      <c r="F171" s="307" t="e">
        <f>#REF!</f>
        <v>#REF!</v>
      </c>
      <c r="G171" s="307"/>
      <c r="H171" s="307"/>
      <c r="I171" s="307"/>
    </row>
    <row r="172" spans="2:9" x14ac:dyDescent="0.2">
      <c r="B172" s="312" t="s">
        <v>552</v>
      </c>
      <c r="C172" s="312"/>
      <c r="D172" s="312"/>
      <c r="E172" s="187"/>
      <c r="F172" s="312" t="s">
        <v>557</v>
      </c>
      <c r="G172" s="312"/>
      <c r="H172" s="312"/>
      <c r="I172" s="312"/>
    </row>
    <row r="174" spans="2:9" x14ac:dyDescent="0.2">
      <c r="B174" s="11"/>
      <c r="C174" s="11"/>
      <c r="D174" s="11"/>
    </row>
    <row r="175" spans="2:9" x14ac:dyDescent="0.2">
      <c r="B175" s="307" t="e">
        <f>#REF!</f>
        <v>#REF!</v>
      </c>
      <c r="C175" s="307"/>
      <c r="D175" s="307"/>
      <c r="E175" s="1"/>
      <c r="F175" s="307" t="e">
        <f>#REF!</f>
        <v>#REF!</v>
      </c>
      <c r="G175" s="307"/>
      <c r="H175" s="307"/>
      <c r="I175" s="307"/>
    </row>
    <row r="176" spans="2:9" x14ac:dyDescent="0.2">
      <c r="B176" s="312" t="s">
        <v>555</v>
      </c>
      <c r="C176" s="312"/>
      <c r="D176" s="312"/>
      <c r="E176" s="187"/>
      <c r="F176" s="312" t="s">
        <v>556</v>
      </c>
      <c r="G176" s="312"/>
      <c r="H176" s="312"/>
      <c r="I176" s="312"/>
    </row>
  </sheetData>
  <dataConsolidate/>
  <mergeCells count="26">
    <mergeCell ref="F175:I175"/>
    <mergeCell ref="F176:I176"/>
    <mergeCell ref="B163:D163"/>
    <mergeCell ref="B164:D164"/>
    <mergeCell ref="B167:D167"/>
    <mergeCell ref="B168:D168"/>
    <mergeCell ref="B171:D171"/>
    <mergeCell ref="B172:D172"/>
    <mergeCell ref="B176:D176"/>
    <mergeCell ref="B175:D175"/>
    <mergeCell ref="F168:I168"/>
    <mergeCell ref="F171:I171"/>
    <mergeCell ref="F172:I172"/>
    <mergeCell ref="F164:I164"/>
    <mergeCell ref="F167:I167"/>
    <mergeCell ref="I6:I7"/>
    <mergeCell ref="B2:I2"/>
    <mergeCell ref="B3:I3"/>
    <mergeCell ref="B4:I4"/>
    <mergeCell ref="F163:I163"/>
    <mergeCell ref="B6:B7"/>
    <mergeCell ref="C6:D6"/>
    <mergeCell ref="E6:E7"/>
    <mergeCell ref="F6:F7"/>
    <mergeCell ref="G6:G7"/>
    <mergeCell ref="H6:H7"/>
  </mergeCells>
  <dataValidations count="4">
    <dataValidation type="list" allowBlank="1" showInputMessage="1" showErrorMessage="1" sqref="B138" xr:uid="{00000000-0002-0000-0700-000000000000}">
      <formula1>$B$134:$B$136</formula1>
    </dataValidation>
    <dataValidation type="list" allowBlank="1" showInputMessage="1" showErrorMessage="1" sqref="G160 G18:G28 G15:G16 B159 G158 B157 B161 G154:G156 G130:G133 G135:G137 G139:G152 G10 G12:G13 G30 G110:G128 G34:G108" xr:uid="{00000000-0002-0000-0700-000001000000}">
      <formula1>$AE$112:$AE$151</formula1>
    </dataValidation>
    <dataValidation type="list" allowBlank="1" showInputMessage="1" showErrorMessage="1" sqref="B31 B11 B14 B17 B29" xr:uid="{00000000-0002-0000-0700-000002000000}">
      <formula1>$B$115:$B$129</formula1>
    </dataValidation>
    <dataValidation type="list" allowBlank="1" showInputMessage="1" showErrorMessage="1" sqref="B129 G8 B153 B134 B109 B9 B33" xr:uid="{00000000-0002-0000-0700-000003000000}">
      <formula1>#REF!</formula1>
    </dataValidation>
  </dataValidations>
  <printOptions horizontalCentered="1"/>
  <pageMargins left="0.19685039370078741" right="0.19685039370078741" top="0.39370078740157483" bottom="0.39370078740157483" header="0.31496062992125984" footer="0.31496062992125984"/>
  <pageSetup paperSize="139" scale="80" fitToHeight="0"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4"/>
  <dimension ref="A1:Q90"/>
  <sheetViews>
    <sheetView showGridLines="0" topLeftCell="A16" workbookViewId="0">
      <selection activeCell="D40" sqref="D40"/>
    </sheetView>
  </sheetViews>
  <sheetFormatPr baseColWidth="10" defaultRowHeight="12.75" x14ac:dyDescent="0.2"/>
  <cols>
    <col min="1" max="1" width="4.28515625" customWidth="1"/>
    <col min="3" max="3" width="10.7109375" customWidth="1"/>
    <col min="4" max="4" width="13.42578125" customWidth="1"/>
    <col min="5" max="5" width="14" customWidth="1"/>
    <col min="6" max="6" width="13.140625" customWidth="1"/>
    <col min="7" max="7" width="16.28515625" customWidth="1"/>
    <col min="8" max="8" width="13.85546875" customWidth="1"/>
    <col min="9" max="9" width="7.85546875" customWidth="1"/>
    <col min="10" max="10" width="7.42578125" customWidth="1"/>
    <col min="11" max="11" width="2.42578125" customWidth="1"/>
  </cols>
  <sheetData>
    <row r="1" spans="1:11" ht="9" customHeight="1" thickTop="1" x14ac:dyDescent="0.2">
      <c r="A1" s="109"/>
      <c r="B1" s="110"/>
      <c r="C1" s="110"/>
      <c r="D1" s="110"/>
      <c r="E1" s="110"/>
      <c r="F1" s="110"/>
      <c r="G1" s="110"/>
      <c r="H1" s="110"/>
      <c r="I1" s="110"/>
      <c r="J1" s="110"/>
      <c r="K1" s="111"/>
    </row>
    <row r="2" spans="1:11" ht="20.100000000000001" customHeight="1" x14ac:dyDescent="0.25">
      <c r="A2" s="112"/>
      <c r="B2" s="317" t="s">
        <v>396</v>
      </c>
      <c r="C2" s="317"/>
      <c r="D2" s="317"/>
      <c r="E2" s="317"/>
      <c r="F2" s="317"/>
      <c r="G2" s="317"/>
      <c r="H2" s="317"/>
      <c r="I2" s="317"/>
      <c r="J2" s="317"/>
      <c r="K2" s="113"/>
    </row>
    <row r="3" spans="1:11" ht="20.100000000000001" customHeight="1" x14ac:dyDescent="0.2">
      <c r="A3" s="112"/>
      <c r="B3" s="318" t="s">
        <v>582</v>
      </c>
      <c r="C3" s="318"/>
      <c r="D3" s="318"/>
      <c r="E3" s="318"/>
      <c r="F3" s="318"/>
      <c r="G3" s="318"/>
      <c r="H3" s="318"/>
      <c r="I3" s="318"/>
      <c r="J3" s="318"/>
      <c r="K3" s="113"/>
    </row>
    <row r="4" spans="1:11" ht="20.100000000000001" customHeight="1" x14ac:dyDescent="0.25">
      <c r="A4" s="112"/>
      <c r="B4" s="319" t="e">
        <f>#REF!</f>
        <v>#REF!</v>
      </c>
      <c r="C4" s="319"/>
      <c r="D4" s="319"/>
      <c r="E4" s="319"/>
      <c r="F4" s="319"/>
      <c r="G4" s="319"/>
      <c r="H4" s="319"/>
      <c r="I4" s="319"/>
      <c r="J4" s="319"/>
      <c r="K4" s="113"/>
    </row>
    <row r="5" spans="1:11" x14ac:dyDescent="0.2">
      <c r="A5" s="112"/>
      <c r="B5" s="313" t="s">
        <v>583</v>
      </c>
      <c r="C5" s="313"/>
      <c r="D5" s="313"/>
      <c r="E5" s="313"/>
      <c r="F5" s="313"/>
      <c r="G5" s="313"/>
      <c r="H5" s="313"/>
      <c r="I5" s="313"/>
      <c r="J5" s="313"/>
      <c r="K5" s="113"/>
    </row>
    <row r="6" spans="1:11" ht="9" customHeight="1" x14ac:dyDescent="0.2">
      <c r="A6" s="112"/>
      <c r="K6" s="113"/>
    </row>
    <row r="7" spans="1:11" x14ac:dyDescent="0.2">
      <c r="A7" s="112"/>
      <c r="B7" s="313" t="e">
        <f>CONCATENATE("   ACUERDO       No.    ",#REF!,"      DE     ",#REF!)</f>
        <v>#REF!</v>
      </c>
      <c r="C7" s="313"/>
      <c r="D7" s="313"/>
      <c r="E7" s="313"/>
      <c r="F7" s="313"/>
      <c r="G7" s="313"/>
      <c r="H7" s="313"/>
      <c r="I7" s="313"/>
      <c r="J7" s="313"/>
      <c r="K7" s="113"/>
    </row>
    <row r="8" spans="1:11" ht="20.100000000000001" customHeight="1" x14ac:dyDescent="0.2">
      <c r="A8" s="112"/>
      <c r="K8" s="113"/>
    </row>
    <row r="9" spans="1:11" x14ac:dyDescent="0.2">
      <c r="A9" s="112"/>
      <c r="B9" s="316" t="e">
        <f>CONCATENATE("EL CONSEJO DIRECTIVO DEL","  ",B4)</f>
        <v>#REF!</v>
      </c>
      <c r="C9" s="316"/>
      <c r="D9" s="316"/>
      <c r="E9" s="316"/>
      <c r="F9" s="316"/>
      <c r="G9" s="316"/>
      <c r="H9" s="316"/>
      <c r="I9" s="316"/>
      <c r="J9" s="316"/>
      <c r="K9" s="113"/>
    </row>
    <row r="10" spans="1:11" ht="7.5" customHeight="1" x14ac:dyDescent="0.2">
      <c r="A10" s="112"/>
      <c r="B10" s="57"/>
      <c r="C10" s="57"/>
      <c r="D10" s="57"/>
      <c r="E10" s="57"/>
      <c r="F10" s="57"/>
      <c r="G10" s="57"/>
      <c r="H10" s="57"/>
      <c r="I10" s="57"/>
      <c r="J10" s="57"/>
      <c r="K10" s="113"/>
    </row>
    <row r="11" spans="1:11" ht="15.95" customHeight="1" x14ac:dyDescent="0.2">
      <c r="A11" s="112"/>
      <c r="B11" t="s">
        <v>397</v>
      </c>
      <c r="K11" s="113"/>
    </row>
    <row r="12" spans="1:11" ht="6" customHeight="1" x14ac:dyDescent="0.2">
      <c r="A12" s="112"/>
      <c r="K12" s="113"/>
    </row>
    <row r="13" spans="1:11" ht="15.75" x14ac:dyDescent="0.25">
      <c r="A13" s="112"/>
      <c r="B13" s="317" t="s">
        <v>398</v>
      </c>
      <c r="C13" s="317"/>
      <c r="D13" s="317"/>
      <c r="E13" s="317"/>
      <c r="F13" s="317"/>
      <c r="G13" s="317"/>
      <c r="H13" s="317"/>
      <c r="I13" s="317"/>
      <c r="J13" s="317"/>
      <c r="K13" s="113"/>
    </row>
    <row r="14" spans="1:11" ht="6.75" customHeight="1" x14ac:dyDescent="0.2">
      <c r="A14" s="112"/>
      <c r="K14" s="113"/>
    </row>
    <row r="15" spans="1:11" ht="15" customHeight="1" x14ac:dyDescent="0.2">
      <c r="A15" s="112"/>
      <c r="B15" t="s">
        <v>399</v>
      </c>
      <c r="K15" s="113"/>
    </row>
    <row r="16" spans="1:11" ht="15" customHeight="1" x14ac:dyDescent="0.2">
      <c r="A16" s="112"/>
      <c r="B16" t="str">
        <f>CONCATENATE("      para la vigencia fiscal de  "," 2019 ",",  y")</f>
        <v xml:space="preserve">      para la vigencia fiscal de   2019 ,  y</v>
      </c>
      <c r="K16" s="113"/>
    </row>
    <row r="17" spans="1:11" ht="7.5" customHeight="1" x14ac:dyDescent="0.2">
      <c r="A17" s="112"/>
      <c r="K17" s="113"/>
    </row>
    <row r="18" spans="1:11" ht="15" customHeight="1" x14ac:dyDescent="0.2">
      <c r="A18" s="112"/>
      <c r="B18" t="str">
        <f>CONCATENATE("2.-  Que el Rector (a) - Ordenador (a)  del Gasto, presentó  el  proyecto  de  presupuesto  para  la   vigencia   ","2019","  al")</f>
        <v>2.-  Que el Rector (a) - Ordenador (a)  del Gasto, presentó  el  proyecto  de  presupuesto  para  la   vigencia   2019  al</v>
      </c>
      <c r="K18" s="113"/>
    </row>
    <row r="19" spans="1:11" ht="15" customHeight="1" x14ac:dyDescent="0.2">
      <c r="A19" s="112"/>
      <c r="B19" t="s">
        <v>479</v>
      </c>
      <c r="K19" s="113"/>
    </row>
    <row r="20" spans="1:11" ht="15" customHeight="1" x14ac:dyDescent="0.2">
      <c r="A20" s="112"/>
      <c r="B20" t="s">
        <v>480</v>
      </c>
      <c r="K20" s="113"/>
    </row>
    <row r="21" spans="1:11" ht="15" customHeight="1" x14ac:dyDescent="0.2">
      <c r="A21" s="112"/>
      <c r="B21" t="s">
        <v>481</v>
      </c>
      <c r="K21" s="113"/>
    </row>
    <row r="22" spans="1:11" ht="15" customHeight="1" x14ac:dyDescent="0.2">
      <c r="A22" s="112"/>
      <c r="B22" t="s">
        <v>400</v>
      </c>
      <c r="K22" s="113"/>
    </row>
    <row r="23" spans="1:11" ht="15" customHeight="1" x14ac:dyDescent="0.2">
      <c r="A23" s="112"/>
      <c r="B23" t="s">
        <v>482</v>
      </c>
      <c r="K23" s="113"/>
    </row>
    <row r="24" spans="1:11" ht="15" customHeight="1" x14ac:dyDescent="0.2">
      <c r="A24" s="112"/>
      <c r="B24" t="str">
        <f>CONCATENATE("      cada uno de  los  rubros  del  Plan  General  de Compras para la vigencia fiscal del año ","2019","  y  se  realizaron los")</f>
        <v xml:space="preserve">      cada uno de  los  rubros  del  Plan  General  de Compras para la vigencia fiscal del año 2019  y  se  realizaron los</v>
      </c>
      <c r="K24" s="113"/>
    </row>
    <row r="25" spans="1:11" ht="15" customHeight="1" x14ac:dyDescent="0.2">
      <c r="A25" s="112"/>
      <c r="B25" t="s">
        <v>402</v>
      </c>
      <c r="K25" s="113"/>
    </row>
    <row r="26" spans="1:11" ht="6.75" customHeight="1" x14ac:dyDescent="0.2">
      <c r="A26" s="112"/>
      <c r="K26" s="113"/>
    </row>
    <row r="27" spans="1:11" ht="15" customHeight="1" x14ac:dyDescent="0.2">
      <c r="A27" s="112"/>
      <c r="B27" t="s">
        <v>403</v>
      </c>
      <c r="K27" s="113"/>
    </row>
    <row r="28" spans="1:11" ht="15" customHeight="1" x14ac:dyDescent="0.2">
      <c r="A28" s="112"/>
      <c r="B28" t="s">
        <v>404</v>
      </c>
      <c r="K28" s="113"/>
    </row>
    <row r="29" spans="1:11" ht="8.25" customHeight="1" x14ac:dyDescent="0.2">
      <c r="A29" s="112"/>
      <c r="K29" s="113"/>
    </row>
    <row r="30" spans="1:11" ht="15" customHeight="1" x14ac:dyDescent="0.2">
      <c r="A30" s="112"/>
      <c r="B30" t="s">
        <v>405</v>
      </c>
      <c r="K30" s="113"/>
    </row>
    <row r="31" spans="1:11" ht="6.75" customHeight="1" x14ac:dyDescent="0.2">
      <c r="A31" s="112"/>
      <c r="K31" s="113"/>
    </row>
    <row r="32" spans="1:11" ht="15.75" x14ac:dyDescent="0.25">
      <c r="A32" s="112"/>
      <c r="B32" s="317" t="s">
        <v>406</v>
      </c>
      <c r="C32" s="317"/>
      <c r="D32" s="317"/>
      <c r="E32" s="317"/>
      <c r="F32" s="317"/>
      <c r="G32" s="317"/>
      <c r="H32" s="317"/>
      <c r="I32" s="317"/>
      <c r="J32" s="317"/>
      <c r="K32" s="113"/>
    </row>
    <row r="33" spans="1:17" ht="5.25" customHeight="1" x14ac:dyDescent="0.2">
      <c r="A33" s="112"/>
      <c r="K33" s="113"/>
    </row>
    <row r="34" spans="1:17" ht="15" customHeight="1" x14ac:dyDescent="0.2">
      <c r="A34" s="112"/>
      <c r="B34" s="314" t="str">
        <f>CONCATENATE("ARTICULO PRIMERO:  Distribuir  la  partida  presupuestal  correspondiente la Adquisición de Bienes "," para la vigencia fiscal 2019, según el anexo No. 2, el cual hace parte del presente acuerdo, así:")</f>
        <v>ARTICULO PRIMERO:  Distribuir  la  partida  presupuestal  correspondiente la Adquisición de Bienes  para la vigencia fiscal 2019, según el anexo No. 2, el cual hace parte del presente acuerdo, así:</v>
      </c>
      <c r="C34" s="314"/>
      <c r="D34" s="314"/>
      <c r="E34" s="314"/>
      <c r="F34" s="314"/>
      <c r="G34" s="314"/>
      <c r="H34" s="314"/>
      <c r="I34" s="314"/>
      <c r="K34" s="113"/>
    </row>
    <row r="35" spans="1:17" ht="15" customHeight="1" x14ac:dyDescent="0.2">
      <c r="A35" s="112"/>
      <c r="B35" s="314"/>
      <c r="C35" s="314"/>
      <c r="D35" s="314"/>
      <c r="E35" s="314"/>
      <c r="F35" s="314"/>
      <c r="G35" s="314"/>
      <c r="H35" s="314"/>
      <c r="I35" s="314"/>
      <c r="K35" s="113"/>
    </row>
    <row r="36" spans="1:17" ht="5.25" customHeight="1" x14ac:dyDescent="0.2">
      <c r="A36" s="112"/>
      <c r="K36" s="113"/>
    </row>
    <row r="37" spans="1:17" ht="15.95" customHeight="1" x14ac:dyDescent="0.2">
      <c r="A37" s="112"/>
      <c r="D37" t="s">
        <v>570</v>
      </c>
      <c r="H37" s="59" t="e">
        <f>#REF!</f>
        <v>#REF!</v>
      </c>
      <c r="K37" s="113"/>
    </row>
    <row r="38" spans="1:17" ht="15.95" customHeight="1" x14ac:dyDescent="0.2">
      <c r="A38" s="112"/>
      <c r="D38" s="11" t="s">
        <v>407</v>
      </c>
      <c r="H38" s="59" t="e">
        <f>#REF!</f>
        <v>#REF!</v>
      </c>
      <c r="K38" s="113"/>
    </row>
    <row r="39" spans="1:17" ht="15.95" customHeight="1" x14ac:dyDescent="0.2">
      <c r="A39" s="112"/>
      <c r="D39" s="1" t="s">
        <v>571</v>
      </c>
      <c r="E39" s="1"/>
      <c r="F39" s="1"/>
      <c r="G39" s="1"/>
      <c r="H39" s="15" t="e">
        <f>SUM(H37:H38)</f>
        <v>#REF!</v>
      </c>
      <c r="K39" s="113"/>
    </row>
    <row r="40" spans="1:17" ht="8.25" customHeight="1" x14ac:dyDescent="0.2">
      <c r="A40" s="112"/>
      <c r="K40" s="113"/>
    </row>
    <row r="41" spans="1:17" ht="15" customHeight="1" x14ac:dyDescent="0.2">
      <c r="A41" s="112"/>
      <c r="B41" s="314" t="str">
        <f>CONCATENATE("ARTICULO SEGUNDO:  Distribuir  la  partida  presupuestal  correspondiente  a los   Rubros  de Proyectos de Inversión  para la vigencia fiscal 2015, distribuidas según el anexo No. 3, el cual hace parte del presente acuerdo, así: ")</f>
        <v xml:space="preserve">ARTICULO SEGUNDO:  Distribuir  la  partida  presupuestal  correspondiente  a los   Rubros  de Proyectos de Inversión  para la vigencia fiscal 2015, distribuidas según el anexo No. 3, el cual hace parte del presente acuerdo, así: </v>
      </c>
      <c r="C41" s="314"/>
      <c r="D41" s="314"/>
      <c r="E41" s="314"/>
      <c r="F41" s="314"/>
      <c r="G41" s="314"/>
      <c r="H41" s="314"/>
      <c r="I41" s="314"/>
      <c r="J41" s="120"/>
      <c r="K41" s="113"/>
    </row>
    <row r="42" spans="1:17" ht="15" customHeight="1" x14ac:dyDescent="0.2">
      <c r="A42" s="112"/>
      <c r="B42" s="314"/>
      <c r="C42" s="314"/>
      <c r="D42" s="314"/>
      <c r="E42" s="314"/>
      <c r="F42" s="314"/>
      <c r="G42" s="314"/>
      <c r="H42" s="314"/>
      <c r="I42" s="314"/>
      <c r="J42" s="120"/>
      <c r="K42" s="113"/>
    </row>
    <row r="43" spans="1:17" ht="15" customHeight="1" x14ac:dyDescent="0.2">
      <c r="A43" s="112"/>
      <c r="B43" s="58"/>
      <c r="C43" s="58"/>
      <c r="D43" s="58"/>
      <c r="E43" s="58"/>
      <c r="F43" s="58"/>
      <c r="G43" s="58"/>
      <c r="H43" s="58"/>
      <c r="I43" s="58"/>
      <c r="J43" s="58"/>
      <c r="K43" s="113"/>
    </row>
    <row r="44" spans="1:17" ht="15.95" customHeight="1" x14ac:dyDescent="0.2">
      <c r="A44" s="112"/>
      <c r="B44" s="58"/>
      <c r="C44" s="58"/>
      <c r="D44" s="11" t="e">
        <f>UPPER(#REF!)</f>
        <v>#REF!</v>
      </c>
      <c r="E44" s="1"/>
      <c r="F44" s="1"/>
      <c r="G44" s="1"/>
      <c r="H44" s="16" t="e">
        <f>#REF!</f>
        <v>#REF!</v>
      </c>
      <c r="I44" s="58"/>
      <c r="J44" s="58"/>
      <c r="K44" s="113"/>
    </row>
    <row r="45" spans="1:17" ht="15.95" customHeight="1" x14ac:dyDescent="0.2">
      <c r="A45" s="112"/>
      <c r="D45" s="11" t="e">
        <f>UPPER(#REF!)</f>
        <v>#REF!</v>
      </c>
      <c r="E45" s="1"/>
      <c r="F45" s="1"/>
      <c r="G45" s="1"/>
      <c r="H45" s="16" t="e">
        <f>#REF!</f>
        <v>#REF!</v>
      </c>
      <c r="K45" s="113"/>
      <c r="N45" s="124" t="s">
        <v>558</v>
      </c>
      <c r="O45" s="119"/>
      <c r="P45" s="119"/>
      <c r="Q45" s="119"/>
    </row>
    <row r="46" spans="1:17" ht="15.95" customHeight="1" x14ac:dyDescent="0.2">
      <c r="A46" s="112"/>
      <c r="D46" s="11" t="e">
        <f>UPPER(#REF!)</f>
        <v>#REF!</v>
      </c>
      <c r="E46" s="1"/>
      <c r="F46" s="1"/>
      <c r="G46" s="1"/>
      <c r="H46" s="16" t="e">
        <f>#REF!</f>
        <v>#REF!</v>
      </c>
      <c r="K46" s="113"/>
      <c r="N46" s="124" t="s">
        <v>559</v>
      </c>
      <c r="O46" s="119"/>
      <c r="P46" s="119"/>
      <c r="Q46" s="119"/>
    </row>
    <row r="47" spans="1:17" ht="15.95" customHeight="1" x14ac:dyDescent="0.2">
      <c r="A47" s="112"/>
      <c r="D47" s="11" t="e">
        <f>UPPER(#REF!)</f>
        <v>#REF!</v>
      </c>
      <c r="E47" s="1"/>
      <c r="F47" s="1"/>
      <c r="G47" s="1"/>
      <c r="H47" s="16" t="e">
        <f>#REF!</f>
        <v>#REF!</v>
      </c>
      <c r="K47" s="113"/>
    </row>
    <row r="48" spans="1:17" ht="15.95" customHeight="1" x14ac:dyDescent="0.2">
      <c r="A48" s="112"/>
      <c r="D48" s="11" t="e">
        <f>UPPER(#REF!)</f>
        <v>#REF!</v>
      </c>
      <c r="E48" s="1"/>
      <c r="F48" s="1"/>
      <c r="G48" s="1"/>
      <c r="H48" s="16" t="e">
        <f>#REF!</f>
        <v>#REF!</v>
      </c>
      <c r="K48" s="113"/>
    </row>
    <row r="49" spans="1:13" ht="15.95" customHeight="1" x14ac:dyDescent="0.2">
      <c r="A49" s="112"/>
      <c r="D49" s="11" t="e">
        <f>UPPER(#REF!)</f>
        <v>#REF!</v>
      </c>
      <c r="E49" s="1"/>
      <c r="F49" s="1"/>
      <c r="G49" s="1"/>
      <c r="H49" s="16" t="e">
        <f>#REF!</f>
        <v>#REF!</v>
      </c>
      <c r="K49" s="113"/>
    </row>
    <row r="50" spans="1:13" ht="15.95" customHeight="1" x14ac:dyDescent="0.2">
      <c r="A50" s="112"/>
      <c r="D50" s="11" t="e">
        <f>UPPER(#REF!)</f>
        <v>#REF!</v>
      </c>
      <c r="E50" s="1"/>
      <c r="F50" s="1"/>
      <c r="G50" s="1"/>
      <c r="H50" s="16" t="e">
        <f>#REF!</f>
        <v>#REF!</v>
      </c>
      <c r="K50" s="113"/>
    </row>
    <row r="51" spans="1:13" ht="15.95" customHeight="1" x14ac:dyDescent="0.2">
      <c r="A51" s="112"/>
      <c r="D51" s="11" t="e">
        <f>UPPER(#REF!)</f>
        <v>#REF!</v>
      </c>
      <c r="E51" s="1"/>
      <c r="F51" s="1"/>
      <c r="G51" s="1"/>
      <c r="H51" s="16" t="e">
        <f>#REF!</f>
        <v>#REF!</v>
      </c>
      <c r="K51" s="113"/>
    </row>
    <row r="52" spans="1:13" ht="15.95" customHeight="1" x14ac:dyDescent="0.2">
      <c r="A52" s="112"/>
      <c r="D52" s="11" t="e">
        <f>UPPER(#REF!)</f>
        <v>#REF!</v>
      </c>
      <c r="E52" s="1"/>
      <c r="F52" s="1"/>
      <c r="G52" s="1"/>
      <c r="H52" s="16" t="e">
        <f>#REF!</f>
        <v>#REF!</v>
      </c>
      <c r="K52" s="113"/>
    </row>
    <row r="53" spans="1:13" ht="15.95" customHeight="1" x14ac:dyDescent="0.2">
      <c r="A53" s="112"/>
      <c r="D53" s="1" t="s">
        <v>409</v>
      </c>
      <c r="E53" s="1"/>
      <c r="F53" s="1"/>
      <c r="G53" s="1"/>
      <c r="H53" s="15" t="e">
        <f>SUM(H44:H52)</f>
        <v>#REF!</v>
      </c>
      <c r="K53" s="113"/>
    </row>
    <row r="54" spans="1:13" ht="15" customHeight="1" thickBot="1" x14ac:dyDescent="0.25">
      <c r="A54" s="114"/>
      <c r="B54" s="116"/>
      <c r="C54" s="116"/>
      <c r="D54" s="121"/>
      <c r="E54" s="121"/>
      <c r="F54" s="121"/>
      <c r="G54" s="121"/>
      <c r="H54" s="122"/>
      <c r="I54" s="116"/>
      <c r="J54" s="116"/>
      <c r="K54" s="117"/>
    </row>
    <row r="55" spans="1:13" ht="9.9499999999999993" customHeight="1" thickTop="1" x14ac:dyDescent="0.2">
      <c r="A55" s="112"/>
      <c r="D55" s="1"/>
      <c r="E55" s="1"/>
      <c r="F55" s="1"/>
      <c r="G55" s="1"/>
      <c r="H55" s="14"/>
      <c r="K55" s="113"/>
    </row>
    <row r="56" spans="1:13" ht="39.950000000000003" customHeight="1" x14ac:dyDescent="0.2">
      <c r="A56" s="112"/>
      <c r="B56" s="315" t="s">
        <v>572</v>
      </c>
      <c r="C56" s="315"/>
      <c r="D56" s="315"/>
      <c r="E56" s="315"/>
      <c r="F56" s="315"/>
      <c r="G56" s="315"/>
      <c r="H56" s="315"/>
      <c r="I56" s="315"/>
      <c r="J56" s="120"/>
      <c r="K56" s="113"/>
      <c r="M56" s="11"/>
    </row>
    <row r="57" spans="1:13" ht="39.950000000000003" customHeight="1" x14ac:dyDescent="0.2">
      <c r="A57" s="112"/>
      <c r="B57" s="315"/>
      <c r="C57" s="315"/>
      <c r="D57" s="315"/>
      <c r="E57" s="315"/>
      <c r="F57" s="315"/>
      <c r="G57" s="315"/>
      <c r="H57" s="315"/>
      <c r="I57" s="315"/>
      <c r="J57" s="120"/>
      <c r="K57" s="113"/>
    </row>
    <row r="58" spans="1:13" ht="9.9499999999999993" customHeight="1" x14ac:dyDescent="0.2">
      <c r="A58" s="112"/>
      <c r="B58" s="58"/>
      <c r="C58" s="58"/>
      <c r="D58" s="58"/>
      <c r="E58" s="58"/>
      <c r="F58" s="58"/>
      <c r="G58" s="58"/>
      <c r="H58" s="58"/>
      <c r="I58" s="58"/>
      <c r="J58" s="58"/>
      <c r="K58" s="113"/>
    </row>
    <row r="59" spans="1:13" ht="32.1" customHeight="1" x14ac:dyDescent="0.2">
      <c r="A59" s="112"/>
      <c r="B59" s="315" t="s">
        <v>573</v>
      </c>
      <c r="C59" s="315"/>
      <c r="D59" s="315"/>
      <c r="E59" s="315"/>
      <c r="F59" s="315"/>
      <c r="G59" s="315"/>
      <c r="H59" s="315"/>
      <c r="I59" s="315"/>
      <c r="J59" s="58"/>
      <c r="K59" s="113"/>
    </row>
    <row r="60" spans="1:13" ht="32.1" customHeight="1" x14ac:dyDescent="0.2">
      <c r="A60" s="112"/>
      <c r="B60" s="315"/>
      <c r="C60" s="315"/>
      <c r="D60" s="315"/>
      <c r="E60" s="315"/>
      <c r="F60" s="315"/>
      <c r="G60" s="315"/>
      <c r="H60" s="315"/>
      <c r="I60" s="315"/>
      <c r="J60" s="58"/>
      <c r="K60" s="113"/>
    </row>
    <row r="61" spans="1:13" ht="9.9499999999999993" customHeight="1" x14ac:dyDescent="0.2">
      <c r="A61" s="112"/>
      <c r="B61" s="108"/>
      <c r="C61" s="108"/>
      <c r="D61" s="108"/>
      <c r="E61" s="108"/>
      <c r="F61" s="108"/>
      <c r="G61" s="108"/>
      <c r="H61" s="108"/>
      <c r="I61" s="108"/>
      <c r="J61" s="58"/>
      <c r="K61" s="113"/>
    </row>
    <row r="62" spans="1:13" ht="15" customHeight="1" x14ac:dyDescent="0.2">
      <c r="A62" s="112"/>
      <c r="B62" t="str">
        <f>CONCATENATE("ARTICULO QUINTO: El presente acuerdo rige a partir de enero 1 de 2019.")</f>
        <v>ARTICULO QUINTO: El presente acuerdo rige a partir de enero 1 de 2019.</v>
      </c>
      <c r="K62" s="113"/>
    </row>
    <row r="63" spans="1:13" ht="20.100000000000001" customHeight="1" x14ac:dyDescent="0.2">
      <c r="A63" s="112"/>
      <c r="K63" s="113"/>
    </row>
    <row r="64" spans="1:13" x14ac:dyDescent="0.2">
      <c r="A64" s="112"/>
      <c r="B64" s="313" t="s">
        <v>408</v>
      </c>
      <c r="C64" s="313"/>
      <c r="D64" s="313"/>
      <c r="E64" s="313"/>
      <c r="F64" s="313"/>
      <c r="G64" s="313"/>
      <c r="H64" s="313"/>
      <c r="I64" s="313"/>
      <c r="J64" s="313"/>
      <c r="K64" s="113"/>
    </row>
    <row r="65" spans="1:11" x14ac:dyDescent="0.2">
      <c r="A65" s="112"/>
      <c r="K65" s="113"/>
    </row>
    <row r="66" spans="1:11" x14ac:dyDescent="0.2">
      <c r="A66" s="112"/>
      <c r="K66" s="113"/>
    </row>
    <row r="67" spans="1:11" x14ac:dyDescent="0.2">
      <c r="A67" s="112"/>
      <c r="K67" s="113"/>
    </row>
    <row r="68" spans="1:11" x14ac:dyDescent="0.2">
      <c r="A68" s="112"/>
      <c r="K68" s="113"/>
    </row>
    <row r="69" spans="1:11" x14ac:dyDescent="0.2">
      <c r="A69" s="112"/>
      <c r="B69" s="313" t="e">
        <f>#REF!</f>
        <v>#REF!</v>
      </c>
      <c r="C69" s="313"/>
      <c r="D69" s="313"/>
      <c r="E69" s="313"/>
      <c r="G69" s="313" t="e">
        <f>#REF!</f>
        <v>#REF!</v>
      </c>
      <c r="H69" s="313"/>
      <c r="I69" s="313"/>
      <c r="J69" s="313"/>
      <c r="K69" s="113"/>
    </row>
    <row r="70" spans="1:11" x14ac:dyDescent="0.2">
      <c r="A70" s="112"/>
      <c r="B70" s="312" t="s">
        <v>321</v>
      </c>
      <c r="C70" s="312"/>
      <c r="D70" s="312"/>
      <c r="E70" s="312"/>
      <c r="G70" s="312" t="s">
        <v>549</v>
      </c>
      <c r="H70" s="312"/>
      <c r="I70" s="312"/>
      <c r="J70" s="312"/>
      <c r="K70" s="113"/>
    </row>
    <row r="71" spans="1:11" x14ac:dyDescent="0.2">
      <c r="A71" s="112"/>
      <c r="B71" s="11"/>
      <c r="C71" s="11"/>
      <c r="D71" s="11"/>
      <c r="K71" s="113"/>
    </row>
    <row r="72" spans="1:11" x14ac:dyDescent="0.2">
      <c r="A72" s="112"/>
      <c r="B72" s="11"/>
      <c r="C72" s="11"/>
      <c r="D72" s="11"/>
      <c r="K72" s="113"/>
    </row>
    <row r="73" spans="1:11" x14ac:dyDescent="0.2">
      <c r="A73" s="112"/>
      <c r="B73" s="11"/>
      <c r="C73" s="11"/>
      <c r="D73" s="11"/>
      <c r="K73" s="113"/>
    </row>
    <row r="74" spans="1:11" x14ac:dyDescent="0.2">
      <c r="A74" s="112"/>
      <c r="B74" s="11"/>
      <c r="C74" s="11"/>
      <c r="D74" s="11"/>
      <c r="K74" s="113"/>
    </row>
    <row r="75" spans="1:11" x14ac:dyDescent="0.2">
      <c r="A75" s="112"/>
      <c r="B75" s="313" t="e">
        <f>#REF!</f>
        <v>#REF!</v>
      </c>
      <c r="C75" s="313"/>
      <c r="D75" s="313"/>
      <c r="E75" s="313"/>
      <c r="G75" s="313" t="e">
        <f>#REF!</f>
        <v>#REF!</v>
      </c>
      <c r="H75" s="313"/>
      <c r="I75" s="313"/>
      <c r="J75" s="313"/>
      <c r="K75" s="113"/>
    </row>
    <row r="76" spans="1:11" x14ac:dyDescent="0.2">
      <c r="A76" s="112"/>
      <c r="B76" s="312" t="s">
        <v>550</v>
      </c>
      <c r="C76" s="312"/>
      <c r="D76" s="312"/>
      <c r="E76" s="312"/>
      <c r="G76" s="312" t="s">
        <v>551</v>
      </c>
      <c r="H76" s="312"/>
      <c r="I76" s="312"/>
      <c r="J76" s="312"/>
      <c r="K76" s="113"/>
    </row>
    <row r="77" spans="1:11" x14ac:dyDescent="0.2">
      <c r="A77" s="112"/>
      <c r="B77" s="123"/>
      <c r="C77" s="123"/>
      <c r="D77" s="123"/>
      <c r="E77" s="123"/>
      <c r="G77" s="123"/>
      <c r="H77" s="123"/>
      <c r="I77" s="123"/>
      <c r="J77" s="123"/>
      <c r="K77" s="113"/>
    </row>
    <row r="78" spans="1:11" x14ac:dyDescent="0.2">
      <c r="A78" s="112"/>
      <c r="B78" s="123"/>
      <c r="C78" s="123"/>
      <c r="D78" s="123"/>
      <c r="E78" s="123"/>
      <c r="G78" s="123"/>
      <c r="H78" s="123"/>
      <c r="I78" s="123"/>
      <c r="J78" s="123"/>
      <c r="K78" s="113"/>
    </row>
    <row r="79" spans="1:11" x14ac:dyDescent="0.2">
      <c r="A79" s="112"/>
      <c r="B79" s="11"/>
      <c r="C79" s="11"/>
      <c r="D79" s="11"/>
      <c r="K79" s="113"/>
    </row>
    <row r="80" spans="1:11" x14ac:dyDescent="0.2">
      <c r="A80" s="112"/>
      <c r="K80" s="113"/>
    </row>
    <row r="81" spans="1:11" x14ac:dyDescent="0.2">
      <c r="A81" s="112"/>
      <c r="B81" s="313" t="e">
        <f>#REF!</f>
        <v>#REF!</v>
      </c>
      <c r="C81" s="313"/>
      <c r="D81" s="313"/>
      <c r="E81" s="313"/>
      <c r="G81" s="313" t="e">
        <f>#REF!</f>
        <v>#REF!</v>
      </c>
      <c r="H81" s="313"/>
      <c r="I81" s="313"/>
      <c r="J81" s="313"/>
      <c r="K81" s="113"/>
    </row>
    <row r="82" spans="1:11" x14ac:dyDescent="0.2">
      <c r="A82" s="112"/>
      <c r="B82" s="312" t="s">
        <v>552</v>
      </c>
      <c r="C82" s="312"/>
      <c r="D82" s="312"/>
      <c r="E82" s="312"/>
      <c r="G82" s="312" t="s">
        <v>557</v>
      </c>
      <c r="H82" s="312"/>
      <c r="I82" s="312"/>
      <c r="J82" s="312"/>
      <c r="K82" s="113"/>
    </row>
    <row r="83" spans="1:11" x14ac:dyDescent="0.2">
      <c r="A83" s="112"/>
      <c r="B83" s="123"/>
      <c r="C83" s="123"/>
      <c r="D83" s="123"/>
      <c r="E83" s="123"/>
      <c r="G83" s="123"/>
      <c r="H83" s="123"/>
      <c r="I83" s="123"/>
      <c r="J83" s="123"/>
      <c r="K83" s="113"/>
    </row>
    <row r="84" spans="1:11" x14ac:dyDescent="0.2">
      <c r="A84" s="112"/>
      <c r="B84" s="123"/>
      <c r="C84" s="123"/>
      <c r="D84" s="123"/>
      <c r="E84" s="123"/>
      <c r="G84" s="123"/>
      <c r="H84" s="123"/>
      <c r="I84" s="123"/>
      <c r="J84" s="123"/>
      <c r="K84" s="113"/>
    </row>
    <row r="85" spans="1:11" x14ac:dyDescent="0.2">
      <c r="A85" s="112"/>
      <c r="K85" s="113"/>
    </row>
    <row r="86" spans="1:11" x14ac:dyDescent="0.2">
      <c r="A86" s="112"/>
      <c r="B86" s="11"/>
      <c r="C86" s="11"/>
      <c r="D86" s="11"/>
      <c r="K86" s="113"/>
    </row>
    <row r="87" spans="1:11" x14ac:dyDescent="0.2">
      <c r="A87" s="112"/>
      <c r="B87" s="313" t="e">
        <f>#REF!</f>
        <v>#REF!</v>
      </c>
      <c r="C87" s="313"/>
      <c r="D87" s="313"/>
      <c r="E87" s="313"/>
      <c r="G87" s="313" t="e">
        <f>#REF!</f>
        <v>#REF!</v>
      </c>
      <c r="H87" s="313"/>
      <c r="I87" s="313"/>
      <c r="J87" s="313"/>
      <c r="K87" s="113"/>
    </row>
    <row r="88" spans="1:11" x14ac:dyDescent="0.2">
      <c r="A88" s="112"/>
      <c r="B88" s="312" t="s">
        <v>555</v>
      </c>
      <c r="C88" s="312"/>
      <c r="D88" s="312"/>
      <c r="E88" s="312"/>
      <c r="G88" s="312" t="s">
        <v>556</v>
      </c>
      <c r="H88" s="312"/>
      <c r="I88" s="312"/>
      <c r="J88" s="312"/>
      <c r="K88" s="113"/>
    </row>
    <row r="89" spans="1:11" ht="13.5" thickBot="1" x14ac:dyDescent="0.25">
      <c r="A89" s="114"/>
      <c r="B89" s="116"/>
      <c r="C89" s="116"/>
      <c r="D89" s="116"/>
      <c r="E89" s="116"/>
      <c r="F89" s="116"/>
      <c r="G89" s="116"/>
      <c r="H89" s="116"/>
      <c r="I89" s="116"/>
      <c r="J89" s="116"/>
      <c r="K89" s="117"/>
    </row>
    <row r="90" spans="1:11" ht="13.5" thickTop="1" x14ac:dyDescent="0.2"/>
  </sheetData>
  <mergeCells count="29">
    <mergeCell ref="B88:E88"/>
    <mergeCell ref="G88:J88"/>
    <mergeCell ref="B76:E76"/>
    <mergeCell ref="G76:J76"/>
    <mergeCell ref="B81:E81"/>
    <mergeCell ref="G81:J81"/>
    <mergeCell ref="B82:E82"/>
    <mergeCell ref="G82:J82"/>
    <mergeCell ref="G69:J69"/>
    <mergeCell ref="B75:E75"/>
    <mergeCell ref="G75:J75"/>
    <mergeCell ref="B87:E87"/>
    <mergeCell ref="G87:J87"/>
    <mergeCell ref="B70:E70"/>
    <mergeCell ref="G70:J70"/>
    <mergeCell ref="B69:E69"/>
    <mergeCell ref="B2:J2"/>
    <mergeCell ref="B3:J3"/>
    <mergeCell ref="B4:J4"/>
    <mergeCell ref="B5:J5"/>
    <mergeCell ref="B7:J7"/>
    <mergeCell ref="B64:J64"/>
    <mergeCell ref="B41:I42"/>
    <mergeCell ref="B56:I57"/>
    <mergeCell ref="B59:I60"/>
    <mergeCell ref="B9:J9"/>
    <mergeCell ref="B34:I35"/>
    <mergeCell ref="B13:J13"/>
    <mergeCell ref="B32:J32"/>
  </mergeCells>
  <printOptions horizontalCentered="1"/>
  <pageMargins left="0.15748031496062992" right="0.15748031496062992" top="0.23622047244094491" bottom="0.74803149606299213" header="0.19685039370078741" footer="0.27559055118110237"/>
  <pageSetup scale="90" orientation="portrait" verticalDpi="300" r:id="rId1"/>
  <headerFooter>
    <oddFooter>&amp;CPág.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pageSetUpPr fitToPage="1"/>
  </sheetPr>
  <dimension ref="A1:K72"/>
  <sheetViews>
    <sheetView showGridLines="0" showRowColHeaders="0" topLeftCell="A2" workbookViewId="0">
      <selection activeCell="A2" sqref="A2"/>
    </sheetView>
  </sheetViews>
  <sheetFormatPr baseColWidth="10" defaultRowHeight="12.75" x14ac:dyDescent="0.2"/>
  <cols>
    <col min="1" max="1" width="3.140625" customWidth="1"/>
    <col min="3" max="3" width="6.42578125" customWidth="1"/>
    <col min="8" max="8" width="12.42578125" customWidth="1"/>
    <col min="10" max="10" width="10.85546875" customWidth="1"/>
    <col min="11" max="11" width="2.42578125" customWidth="1"/>
  </cols>
  <sheetData>
    <row r="1" spans="1:11" ht="13.5" thickTop="1" x14ac:dyDescent="0.2">
      <c r="A1" s="109"/>
      <c r="B1" s="110"/>
      <c r="C1" s="110"/>
      <c r="D1" s="110"/>
      <c r="E1" s="110"/>
      <c r="F1" s="110"/>
      <c r="G1" s="110"/>
      <c r="H1" s="110"/>
      <c r="I1" s="110"/>
      <c r="J1" s="110"/>
      <c r="K1" s="111"/>
    </row>
    <row r="2" spans="1:11" ht="15.75" x14ac:dyDescent="0.25">
      <c r="A2" s="112"/>
      <c r="B2" s="317" t="s">
        <v>396</v>
      </c>
      <c r="C2" s="317"/>
      <c r="D2" s="317"/>
      <c r="E2" s="317"/>
      <c r="F2" s="317"/>
      <c r="G2" s="317"/>
      <c r="H2" s="317"/>
      <c r="I2" s="317"/>
      <c r="J2" s="317"/>
      <c r="K2" s="113"/>
    </row>
    <row r="3" spans="1:11" ht="14.25" x14ac:dyDescent="0.2">
      <c r="A3" s="112"/>
      <c r="B3" s="318"/>
      <c r="C3" s="318"/>
      <c r="D3" s="318"/>
      <c r="E3" s="318"/>
      <c r="F3" s="318"/>
      <c r="G3" s="318"/>
      <c r="H3" s="318"/>
      <c r="I3" s="318"/>
      <c r="J3" s="318"/>
      <c r="K3" s="113"/>
    </row>
    <row r="4" spans="1:11" ht="18" x14ac:dyDescent="0.25">
      <c r="A4" s="112"/>
      <c r="B4" s="319" t="e">
        <f>#REF!</f>
        <v>#REF!</v>
      </c>
      <c r="C4" s="319"/>
      <c r="D4" s="319"/>
      <c r="E4" s="319"/>
      <c r="F4" s="319"/>
      <c r="G4" s="319"/>
      <c r="H4" s="319"/>
      <c r="I4" s="319"/>
      <c r="J4" s="319"/>
      <c r="K4" s="113"/>
    </row>
    <row r="5" spans="1:11" x14ac:dyDescent="0.2">
      <c r="A5" s="112"/>
      <c r="B5" s="313" t="s">
        <v>586</v>
      </c>
      <c r="C5" s="313"/>
      <c r="D5" s="313"/>
      <c r="E5" s="313"/>
      <c r="F5" s="313"/>
      <c r="G5" s="313"/>
      <c r="H5" s="313"/>
      <c r="I5" s="313"/>
      <c r="J5" s="313"/>
      <c r="K5" s="113"/>
    </row>
    <row r="6" spans="1:11" x14ac:dyDescent="0.2">
      <c r="A6" s="112"/>
      <c r="B6" s="12"/>
      <c r="C6" s="12"/>
      <c r="D6" s="12"/>
      <c r="E6" s="12"/>
      <c r="F6" s="12"/>
      <c r="G6" s="12"/>
      <c r="H6" s="12"/>
      <c r="I6" s="12"/>
      <c r="J6" s="12"/>
      <c r="K6" s="113"/>
    </row>
    <row r="7" spans="1:11" x14ac:dyDescent="0.2">
      <c r="A7" s="112"/>
      <c r="B7" s="313" t="e">
        <f>CONCATENATE("   ACUERDO       No.    ",#REF!,"      DE     ",#REF!)</f>
        <v>#REF!</v>
      </c>
      <c r="C7" s="313"/>
      <c r="D7" s="313"/>
      <c r="E7" s="313"/>
      <c r="F7" s="313"/>
      <c r="G7" s="313"/>
      <c r="H7" s="313"/>
      <c r="I7" s="313"/>
      <c r="J7" s="313"/>
      <c r="K7" s="113"/>
    </row>
    <row r="8" spans="1:11" x14ac:dyDescent="0.2">
      <c r="A8" s="112"/>
      <c r="K8" s="113"/>
    </row>
    <row r="9" spans="1:11" x14ac:dyDescent="0.2">
      <c r="A9" s="112"/>
      <c r="B9" s="313" t="e">
        <f>CONCATENATE("EL CONSEJO DIRECTIVO DE LA","  ",B4)</f>
        <v>#REF!</v>
      </c>
      <c r="C9" s="313"/>
      <c r="D9" s="313"/>
      <c r="E9" s="313"/>
      <c r="F9" s="313"/>
      <c r="G9" s="313"/>
      <c r="H9" s="313"/>
      <c r="I9" s="313"/>
      <c r="J9" s="313"/>
      <c r="K9" s="113"/>
    </row>
    <row r="10" spans="1:11" x14ac:dyDescent="0.2">
      <c r="A10" s="112"/>
      <c r="B10" s="57"/>
      <c r="C10" s="57"/>
      <c r="D10" s="57"/>
      <c r="E10" s="57"/>
      <c r="F10" s="57"/>
      <c r="G10" s="57"/>
      <c r="H10" s="57"/>
      <c r="I10" s="57"/>
      <c r="J10" s="57"/>
      <c r="K10" s="113"/>
    </row>
    <row r="11" spans="1:11" x14ac:dyDescent="0.2">
      <c r="A11" s="112"/>
      <c r="B11" t="s">
        <v>397</v>
      </c>
      <c r="K11" s="113"/>
    </row>
    <row r="12" spans="1:11" x14ac:dyDescent="0.2">
      <c r="A12" s="112"/>
      <c r="K12" s="113"/>
    </row>
    <row r="13" spans="1:11" ht="15.75" x14ac:dyDescent="0.25">
      <c r="A13" s="112"/>
      <c r="B13" s="317" t="s">
        <v>398</v>
      </c>
      <c r="C13" s="317"/>
      <c r="D13" s="317"/>
      <c r="E13" s="317"/>
      <c r="F13" s="317"/>
      <c r="G13" s="317"/>
      <c r="H13" s="317"/>
      <c r="I13" s="317"/>
      <c r="J13" s="317"/>
      <c r="K13" s="113"/>
    </row>
    <row r="14" spans="1:11" x14ac:dyDescent="0.2">
      <c r="A14" s="112"/>
      <c r="K14" s="113"/>
    </row>
    <row r="15" spans="1:11" x14ac:dyDescent="0.2">
      <c r="A15" s="112"/>
      <c r="B15" s="11" t="s">
        <v>483</v>
      </c>
      <c r="K15" s="113"/>
    </row>
    <row r="16" spans="1:11" x14ac:dyDescent="0.2">
      <c r="A16" s="112"/>
      <c r="B16" s="11" t="s">
        <v>574</v>
      </c>
      <c r="K16" s="113"/>
    </row>
    <row r="17" spans="1:11" x14ac:dyDescent="0.2">
      <c r="A17" s="112"/>
      <c r="K17" s="113"/>
    </row>
    <row r="18" spans="1:11" x14ac:dyDescent="0.2">
      <c r="A18" s="112"/>
      <c r="B18" s="11" t="s">
        <v>575</v>
      </c>
      <c r="K18" s="113"/>
    </row>
    <row r="19" spans="1:11" x14ac:dyDescent="0.2">
      <c r="A19" s="112"/>
      <c r="B19" s="11" t="s">
        <v>484</v>
      </c>
      <c r="K19" s="113"/>
    </row>
    <row r="20" spans="1:11" x14ac:dyDescent="0.2">
      <c r="A20" s="112"/>
      <c r="B20" t="s">
        <v>413</v>
      </c>
      <c r="K20" s="113"/>
    </row>
    <row r="21" spans="1:11" x14ac:dyDescent="0.2">
      <c r="A21" s="112"/>
      <c r="B21" t="s">
        <v>400</v>
      </c>
      <c r="K21" s="113"/>
    </row>
    <row r="22" spans="1:11" x14ac:dyDescent="0.2">
      <c r="A22" s="112"/>
      <c r="B22" t="s">
        <v>401</v>
      </c>
      <c r="K22" s="113"/>
    </row>
    <row r="23" spans="1:11" x14ac:dyDescent="0.2">
      <c r="A23" s="112"/>
      <c r="B23" s="11" t="s">
        <v>576</v>
      </c>
      <c r="K23" s="113"/>
    </row>
    <row r="24" spans="1:11" x14ac:dyDescent="0.2">
      <c r="A24" s="112"/>
      <c r="B24" t="s">
        <v>402</v>
      </c>
      <c r="K24" s="113"/>
    </row>
    <row r="25" spans="1:11" x14ac:dyDescent="0.2">
      <c r="A25" s="112"/>
      <c r="K25" s="113"/>
    </row>
    <row r="26" spans="1:11" x14ac:dyDescent="0.2">
      <c r="A26" s="112"/>
      <c r="B26" t="s">
        <v>403</v>
      </c>
      <c r="K26" s="113"/>
    </row>
    <row r="27" spans="1:11" x14ac:dyDescent="0.2">
      <c r="A27" s="112"/>
      <c r="B27" t="s">
        <v>404</v>
      </c>
      <c r="K27" s="113"/>
    </row>
    <row r="28" spans="1:11" x14ac:dyDescent="0.2">
      <c r="A28" s="112"/>
      <c r="K28" s="113"/>
    </row>
    <row r="29" spans="1:11" x14ac:dyDescent="0.2">
      <c r="A29" s="112"/>
      <c r="B29" t="s">
        <v>405</v>
      </c>
      <c r="K29" s="113"/>
    </row>
    <row r="30" spans="1:11" x14ac:dyDescent="0.2">
      <c r="A30" s="112"/>
      <c r="K30" s="113"/>
    </row>
    <row r="31" spans="1:11" ht="15.75" x14ac:dyDescent="0.25">
      <c r="A31" s="112"/>
      <c r="B31" s="317" t="s">
        <v>406</v>
      </c>
      <c r="C31" s="317"/>
      <c r="D31" s="317"/>
      <c r="E31" s="317"/>
      <c r="F31" s="317"/>
      <c r="G31" s="317"/>
      <c r="H31" s="317"/>
      <c r="I31" s="317"/>
      <c r="J31" s="317"/>
      <c r="K31" s="113"/>
    </row>
    <row r="32" spans="1:11" x14ac:dyDescent="0.2">
      <c r="A32" s="112"/>
      <c r="K32" s="113"/>
    </row>
    <row r="33" spans="1:11" ht="12.75" customHeight="1" x14ac:dyDescent="0.2">
      <c r="A33" s="112"/>
      <c r="B33" s="320" t="str">
        <f>CONCATENATE("ARTICULO PRIMERO:  Distribuir  la  partida  presupuestal  correspondiente   al   rubro   de Mantenimiento de la Entidad  para la vigencia fiscal 2015, distribuidas según el anexo No. 4, el cual hace parte del presente acuerdo: ")</f>
        <v xml:space="preserve">ARTICULO PRIMERO:  Distribuir  la  partida  presupuestal  correspondiente   al   rubro   de Mantenimiento de la Entidad  para la vigencia fiscal 2015, distribuidas según el anexo No. 4, el cual hace parte del presente acuerdo: </v>
      </c>
      <c r="C33" s="320"/>
      <c r="D33" s="320"/>
      <c r="E33" s="320"/>
      <c r="F33" s="320"/>
      <c r="G33" s="320"/>
      <c r="H33" s="320"/>
      <c r="I33" s="320"/>
      <c r="J33" s="320"/>
      <c r="K33" s="113"/>
    </row>
    <row r="34" spans="1:11" x14ac:dyDescent="0.2">
      <c r="A34" s="112"/>
      <c r="B34" s="320"/>
      <c r="C34" s="320"/>
      <c r="D34" s="320"/>
      <c r="E34" s="320"/>
      <c r="F34" s="320"/>
      <c r="G34" s="320"/>
      <c r="H34" s="320"/>
      <c r="I34" s="320"/>
      <c r="J34" s="320"/>
      <c r="K34" s="113"/>
    </row>
    <row r="35" spans="1:11" x14ac:dyDescent="0.2">
      <c r="A35" s="112"/>
      <c r="K35" s="113"/>
    </row>
    <row r="36" spans="1:11" x14ac:dyDescent="0.2">
      <c r="A36" s="112"/>
      <c r="D36" s="1" t="s">
        <v>414</v>
      </c>
      <c r="E36" s="1"/>
      <c r="F36" s="1"/>
      <c r="G36" s="1"/>
      <c r="H36" s="15" t="e">
        <f>#REF!</f>
        <v>#REF!</v>
      </c>
      <c r="K36" s="113"/>
    </row>
    <row r="37" spans="1:11" x14ac:dyDescent="0.2">
      <c r="A37" s="112"/>
      <c r="K37" s="113"/>
    </row>
    <row r="38" spans="1:11" ht="12.75" customHeight="1" x14ac:dyDescent="0.2">
      <c r="A38" s="112"/>
      <c r="B38" s="320" t="str">
        <f>CONCATENATE("ARTICULO SEGUNDO:  Distribuir  la  partida  presupuestal  correspondiente   al   rubro   de Mantenimiento de Mobiliario y Equipo para la vigencia fiscal 2015, distribuidas según el anexo No. 5, el cual hace parte del presente acuerdo: ")</f>
        <v xml:space="preserve">ARTICULO SEGUNDO:  Distribuir  la  partida  presupuestal  correspondiente   al   rubro   de Mantenimiento de Mobiliario y Equipo para la vigencia fiscal 2015, distribuidas según el anexo No. 5, el cual hace parte del presente acuerdo: </v>
      </c>
      <c r="C38" s="320"/>
      <c r="D38" s="320"/>
      <c r="E38" s="320"/>
      <c r="F38" s="320"/>
      <c r="G38" s="320"/>
      <c r="H38" s="320"/>
      <c r="I38" s="320"/>
      <c r="J38" s="320"/>
      <c r="K38" s="113"/>
    </row>
    <row r="39" spans="1:11" x14ac:dyDescent="0.2">
      <c r="A39" s="112"/>
      <c r="B39" s="320"/>
      <c r="C39" s="320"/>
      <c r="D39" s="320"/>
      <c r="E39" s="320"/>
      <c r="F39" s="320"/>
      <c r="G39" s="320"/>
      <c r="H39" s="320"/>
      <c r="I39" s="320"/>
      <c r="J39" s="320"/>
      <c r="K39" s="113"/>
    </row>
    <row r="40" spans="1:11" x14ac:dyDescent="0.2">
      <c r="A40" s="112"/>
      <c r="B40" s="320"/>
      <c r="C40" s="320"/>
      <c r="D40" s="320"/>
      <c r="E40" s="320"/>
      <c r="F40" s="320"/>
      <c r="G40" s="320"/>
      <c r="H40" s="320"/>
      <c r="I40" s="320"/>
      <c r="J40" s="320"/>
      <c r="K40" s="113"/>
    </row>
    <row r="41" spans="1:11" x14ac:dyDescent="0.2">
      <c r="A41" s="112"/>
      <c r="B41" s="13"/>
      <c r="C41" s="13"/>
      <c r="D41" s="13"/>
      <c r="E41" s="13"/>
      <c r="F41" s="13"/>
      <c r="G41" s="13"/>
      <c r="H41" s="13"/>
      <c r="I41" s="13"/>
      <c r="K41" s="113"/>
    </row>
    <row r="42" spans="1:11" x14ac:dyDescent="0.2">
      <c r="A42" s="112"/>
      <c r="D42" s="1" t="s">
        <v>415</v>
      </c>
      <c r="E42" s="1"/>
      <c r="F42" s="1"/>
      <c r="G42" s="1"/>
      <c r="H42" s="15" t="e">
        <f>#REF!</f>
        <v>#REF!</v>
      </c>
      <c r="K42" s="113"/>
    </row>
    <row r="43" spans="1:11" x14ac:dyDescent="0.2">
      <c r="A43" s="112"/>
      <c r="D43" s="1"/>
      <c r="E43" s="1"/>
      <c r="F43" s="1"/>
      <c r="G43" s="1"/>
      <c r="H43" s="14"/>
      <c r="K43" s="113"/>
    </row>
    <row r="44" spans="1:11" x14ac:dyDescent="0.2">
      <c r="A44" s="112"/>
      <c r="B44" s="11" t="s">
        <v>577</v>
      </c>
      <c r="K44" s="113"/>
    </row>
    <row r="45" spans="1:11" x14ac:dyDescent="0.2">
      <c r="A45" s="112"/>
      <c r="K45" s="113"/>
    </row>
    <row r="46" spans="1:11" x14ac:dyDescent="0.2">
      <c r="A46" s="112"/>
      <c r="B46" s="313" t="s">
        <v>408</v>
      </c>
      <c r="C46" s="313"/>
      <c r="D46" s="313"/>
      <c r="E46" s="313"/>
      <c r="F46" s="313"/>
      <c r="G46" s="313"/>
      <c r="H46" s="313"/>
      <c r="I46" s="313"/>
      <c r="J46" s="313"/>
      <c r="K46" s="113"/>
    </row>
    <row r="47" spans="1:11" x14ac:dyDescent="0.2">
      <c r="A47" s="112"/>
      <c r="K47" s="113"/>
    </row>
    <row r="48" spans="1:11" x14ac:dyDescent="0.2">
      <c r="A48" s="112"/>
      <c r="K48" s="113"/>
    </row>
    <row r="49" spans="1:11" x14ac:dyDescent="0.2">
      <c r="A49" s="112"/>
      <c r="B49" s="313" t="e">
        <f>#REF!</f>
        <v>#REF!</v>
      </c>
      <c r="C49" s="313"/>
      <c r="D49" s="313"/>
      <c r="E49" s="313"/>
      <c r="G49" s="313" t="e">
        <f>#REF!</f>
        <v>#REF!</v>
      </c>
      <c r="H49" s="313"/>
      <c r="I49" s="313"/>
      <c r="J49" s="313"/>
      <c r="K49" s="113"/>
    </row>
    <row r="50" spans="1:11" x14ac:dyDescent="0.2">
      <c r="A50" s="112"/>
      <c r="B50" s="312" t="s">
        <v>321</v>
      </c>
      <c r="C50" s="312"/>
      <c r="D50" s="312"/>
      <c r="E50" s="312"/>
      <c r="G50" s="312" t="s">
        <v>549</v>
      </c>
      <c r="H50" s="312"/>
      <c r="I50" s="312"/>
      <c r="J50" s="312"/>
      <c r="K50" s="113"/>
    </row>
    <row r="51" spans="1:11" x14ac:dyDescent="0.2">
      <c r="A51" s="112"/>
      <c r="B51" s="11"/>
      <c r="C51" s="11"/>
      <c r="D51" s="11"/>
      <c r="K51" s="113"/>
    </row>
    <row r="52" spans="1:11" x14ac:dyDescent="0.2">
      <c r="A52" s="112"/>
      <c r="B52" s="11"/>
      <c r="C52" s="11"/>
      <c r="D52" s="11"/>
      <c r="K52" s="113"/>
    </row>
    <row r="53" spans="1:11" x14ac:dyDescent="0.2">
      <c r="A53" s="112"/>
      <c r="B53" s="313" t="e">
        <f>#REF!</f>
        <v>#REF!</v>
      </c>
      <c r="C53" s="313"/>
      <c r="D53" s="313"/>
      <c r="E53" s="313"/>
      <c r="G53" s="313" t="e">
        <f>#REF!</f>
        <v>#REF!</v>
      </c>
      <c r="H53" s="313"/>
      <c r="I53" s="313"/>
      <c r="J53" s="313"/>
      <c r="K53" s="113"/>
    </row>
    <row r="54" spans="1:11" x14ac:dyDescent="0.2">
      <c r="A54" s="112"/>
      <c r="B54" s="312" t="s">
        <v>550</v>
      </c>
      <c r="C54" s="312"/>
      <c r="D54" s="312"/>
      <c r="E54" s="312"/>
      <c r="G54" s="312" t="s">
        <v>551</v>
      </c>
      <c r="H54" s="312"/>
      <c r="I54" s="312"/>
      <c r="J54" s="312"/>
      <c r="K54" s="113"/>
    </row>
    <row r="55" spans="1:11" x14ac:dyDescent="0.2">
      <c r="A55" s="112"/>
      <c r="B55" s="11"/>
      <c r="C55" s="11"/>
      <c r="D55" s="11"/>
      <c r="K55" s="113"/>
    </row>
    <row r="56" spans="1:11" x14ac:dyDescent="0.2">
      <c r="A56" s="112"/>
      <c r="K56" s="113"/>
    </row>
    <row r="57" spans="1:11" x14ac:dyDescent="0.2">
      <c r="A57" s="112"/>
      <c r="B57" s="313" t="e">
        <f>#REF!</f>
        <v>#REF!</v>
      </c>
      <c r="C57" s="313"/>
      <c r="D57" s="313"/>
      <c r="E57" s="313"/>
      <c r="G57" s="313" t="e">
        <f>#REF!</f>
        <v>#REF!</v>
      </c>
      <c r="H57" s="313"/>
      <c r="I57" s="313"/>
      <c r="J57" s="313"/>
      <c r="K57" s="113"/>
    </row>
    <row r="58" spans="1:11" x14ac:dyDescent="0.2">
      <c r="A58" s="112"/>
      <c r="B58" s="312" t="s">
        <v>552</v>
      </c>
      <c r="C58" s="312"/>
      <c r="D58" s="312"/>
      <c r="E58" s="312"/>
      <c r="G58" s="312" t="s">
        <v>557</v>
      </c>
      <c r="H58" s="312"/>
      <c r="I58" s="312"/>
      <c r="J58" s="312"/>
      <c r="K58" s="113"/>
    </row>
    <row r="59" spans="1:11" x14ac:dyDescent="0.2">
      <c r="A59" s="112"/>
      <c r="K59" s="113"/>
    </row>
    <row r="60" spans="1:11" x14ac:dyDescent="0.2">
      <c r="A60" s="112"/>
      <c r="B60" s="11"/>
      <c r="C60" s="11"/>
      <c r="D60" s="11"/>
      <c r="K60" s="113"/>
    </row>
    <row r="61" spans="1:11" x14ac:dyDescent="0.2">
      <c r="A61" s="112"/>
      <c r="B61" s="313" t="e">
        <f>#REF!</f>
        <v>#REF!</v>
      </c>
      <c r="C61" s="313"/>
      <c r="D61" s="313"/>
      <c r="E61" s="313"/>
      <c r="G61" s="313" t="e">
        <f>#REF!</f>
        <v>#REF!</v>
      </c>
      <c r="H61" s="313"/>
      <c r="I61" s="313"/>
      <c r="J61" s="313"/>
      <c r="K61" s="113"/>
    </row>
    <row r="62" spans="1:11" x14ac:dyDescent="0.2">
      <c r="A62" s="112"/>
      <c r="B62" s="312" t="s">
        <v>555</v>
      </c>
      <c r="C62" s="312"/>
      <c r="D62" s="312"/>
      <c r="E62" s="312"/>
      <c r="G62" s="312" t="s">
        <v>556</v>
      </c>
      <c r="H62" s="312"/>
      <c r="I62" s="312"/>
      <c r="J62" s="312"/>
      <c r="K62" s="113"/>
    </row>
    <row r="63" spans="1:11" ht="13.5" thickBot="1" x14ac:dyDescent="0.25">
      <c r="A63" s="114"/>
      <c r="B63" s="115"/>
      <c r="C63" s="115"/>
      <c r="D63" s="115"/>
      <c r="E63" s="116"/>
      <c r="F63" s="116"/>
      <c r="G63" s="116"/>
      <c r="H63" s="116"/>
      <c r="I63" s="116"/>
      <c r="J63" s="116"/>
      <c r="K63" s="117"/>
    </row>
    <row r="64" spans="1:11" ht="13.5" thickTop="1" x14ac:dyDescent="0.2"/>
    <row r="66" spans="2:4" x14ac:dyDescent="0.2">
      <c r="B66" s="11"/>
      <c r="C66" s="11"/>
      <c r="D66" s="11"/>
    </row>
    <row r="69" spans="2:4" x14ac:dyDescent="0.2">
      <c r="B69" s="11"/>
      <c r="C69" s="11"/>
      <c r="D69" s="11"/>
    </row>
    <row r="72" spans="2:4" x14ac:dyDescent="0.2">
      <c r="B72" s="11"/>
      <c r="C72" s="11"/>
      <c r="D72" s="11"/>
    </row>
  </sheetData>
  <mergeCells count="27">
    <mergeCell ref="B54:E54"/>
    <mergeCell ref="G54:J54"/>
    <mergeCell ref="B62:E62"/>
    <mergeCell ref="G62:J62"/>
    <mergeCell ref="B57:E57"/>
    <mergeCell ref="G57:J57"/>
    <mergeCell ref="B58:E58"/>
    <mergeCell ref="G58:J58"/>
    <mergeCell ref="B61:E61"/>
    <mergeCell ref="G61:J61"/>
    <mergeCell ref="B53:E53"/>
    <mergeCell ref="G53:J53"/>
    <mergeCell ref="B49:E49"/>
    <mergeCell ref="G49:J49"/>
    <mergeCell ref="B13:J13"/>
    <mergeCell ref="B31:J31"/>
    <mergeCell ref="B33:J34"/>
    <mergeCell ref="B38:J40"/>
    <mergeCell ref="B46:J46"/>
    <mergeCell ref="B50:E50"/>
    <mergeCell ref="G50:J50"/>
    <mergeCell ref="B9:J9"/>
    <mergeCell ref="B2:J2"/>
    <mergeCell ref="B3:J3"/>
    <mergeCell ref="B4:J4"/>
    <mergeCell ref="B5:J5"/>
    <mergeCell ref="B7:J7"/>
  </mergeCells>
  <pageMargins left="0.64" right="0.48" top="0.43307086614173229" bottom="0.47244094488188981" header="0.31496062992125984" footer="0.31496062992125984"/>
  <pageSetup scale="88"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1:K68"/>
  <sheetViews>
    <sheetView showGridLines="0" showRowColHeaders="0" topLeftCell="A30" workbookViewId="0">
      <selection activeCell="L56" sqref="L56"/>
    </sheetView>
  </sheetViews>
  <sheetFormatPr baseColWidth="10" defaultRowHeight="12.75" x14ac:dyDescent="0.2"/>
  <cols>
    <col min="1" max="1" width="2.140625" customWidth="1"/>
    <col min="3" max="3" width="6.42578125" customWidth="1"/>
    <col min="8" max="8" width="11.7109375" bestFit="1" customWidth="1"/>
    <col min="10" max="10" width="10.85546875" customWidth="1"/>
    <col min="11" max="11" width="2.28515625" customWidth="1"/>
  </cols>
  <sheetData>
    <row r="1" spans="1:11" ht="7.5" customHeight="1" thickTop="1" x14ac:dyDescent="0.2">
      <c r="A1" s="109"/>
      <c r="B1" s="110"/>
      <c r="C1" s="110"/>
      <c r="D1" s="110"/>
      <c r="E1" s="110"/>
      <c r="F1" s="110"/>
      <c r="G1" s="110"/>
      <c r="H1" s="110"/>
      <c r="I1" s="110"/>
      <c r="J1" s="110"/>
      <c r="K1" s="111"/>
    </row>
    <row r="2" spans="1:11" ht="15.75" x14ac:dyDescent="0.25">
      <c r="A2" s="112"/>
      <c r="B2" s="317" t="s">
        <v>396</v>
      </c>
      <c r="C2" s="317"/>
      <c r="D2" s="317"/>
      <c r="E2" s="317"/>
      <c r="F2" s="317"/>
      <c r="G2" s="317"/>
      <c r="H2" s="317"/>
      <c r="I2" s="317"/>
      <c r="J2" s="317"/>
      <c r="K2" s="113"/>
    </row>
    <row r="3" spans="1:11" ht="14.25" x14ac:dyDescent="0.2">
      <c r="A3" s="112"/>
      <c r="B3" s="318"/>
      <c r="C3" s="318"/>
      <c r="D3" s="318"/>
      <c r="E3" s="318"/>
      <c r="F3" s="318"/>
      <c r="G3" s="318"/>
      <c r="H3" s="318"/>
      <c r="I3" s="318"/>
      <c r="J3" s="318"/>
      <c r="K3" s="113"/>
    </row>
    <row r="4" spans="1:11" ht="18" x14ac:dyDescent="0.25">
      <c r="A4" s="112"/>
      <c r="B4" s="319" t="e">
        <f>#REF!</f>
        <v>#REF!</v>
      </c>
      <c r="C4" s="319"/>
      <c r="D4" s="319"/>
      <c r="E4" s="319"/>
      <c r="F4" s="319"/>
      <c r="G4" s="319"/>
      <c r="H4" s="319"/>
      <c r="I4" s="319"/>
      <c r="J4" s="319"/>
      <c r="K4" s="113"/>
    </row>
    <row r="5" spans="1:11" ht="9" customHeight="1" x14ac:dyDescent="0.2">
      <c r="A5" s="112"/>
      <c r="K5" s="113"/>
    </row>
    <row r="6" spans="1:11" x14ac:dyDescent="0.2">
      <c r="A6" s="112"/>
      <c r="B6" s="313" t="s">
        <v>585</v>
      </c>
      <c r="C6" s="313"/>
      <c r="D6" s="313"/>
      <c r="E6" s="313"/>
      <c r="F6" s="313"/>
      <c r="G6" s="313"/>
      <c r="H6" s="313"/>
      <c r="I6" s="313"/>
      <c r="J6" s="313"/>
      <c r="K6" s="113"/>
    </row>
    <row r="7" spans="1:11" ht="9" customHeight="1" x14ac:dyDescent="0.2">
      <c r="A7" s="112"/>
      <c r="K7" s="113"/>
    </row>
    <row r="8" spans="1:11" x14ac:dyDescent="0.2">
      <c r="A8" s="112"/>
      <c r="B8" s="313" t="e">
        <f>CONCATENATE("   ACUERDO       No.    ",#REF!,"      DE     ",#REF!)</f>
        <v>#REF!</v>
      </c>
      <c r="C8" s="313"/>
      <c r="D8" s="313"/>
      <c r="E8" s="313"/>
      <c r="F8" s="313"/>
      <c r="G8" s="313"/>
      <c r="H8" s="313"/>
      <c r="I8" s="313"/>
      <c r="J8" s="313"/>
      <c r="K8" s="113"/>
    </row>
    <row r="9" spans="1:11" ht="10.5" customHeight="1" x14ac:dyDescent="0.2">
      <c r="A9" s="112"/>
      <c r="K9" s="113"/>
    </row>
    <row r="10" spans="1:11" x14ac:dyDescent="0.2">
      <c r="A10" s="112"/>
      <c r="B10" s="316" t="e">
        <f>CONCATENATE("EL CONSEJO DIRECTIVO DE LA","  ",B4)</f>
        <v>#REF!</v>
      </c>
      <c r="C10" s="316"/>
      <c r="D10" s="316"/>
      <c r="E10" s="316"/>
      <c r="F10" s="316"/>
      <c r="G10" s="316"/>
      <c r="H10" s="316"/>
      <c r="I10" s="316"/>
      <c r="J10" s="316"/>
      <c r="K10" s="113"/>
    </row>
    <row r="11" spans="1:11" ht="8.25" customHeight="1" x14ac:dyDescent="0.2">
      <c r="A11" s="112"/>
      <c r="B11" s="57"/>
      <c r="C11" s="57"/>
      <c r="D11" s="57"/>
      <c r="E11" s="57"/>
      <c r="F11" s="57"/>
      <c r="G11" s="57"/>
      <c r="H11" s="57"/>
      <c r="I11" s="57"/>
      <c r="J11" s="57"/>
      <c r="K11" s="113"/>
    </row>
    <row r="12" spans="1:11" x14ac:dyDescent="0.2">
      <c r="A12" s="112"/>
      <c r="B12" t="s">
        <v>397</v>
      </c>
      <c r="K12" s="113"/>
    </row>
    <row r="13" spans="1:11" x14ac:dyDescent="0.2">
      <c r="A13" s="112"/>
      <c r="K13" s="113"/>
    </row>
    <row r="14" spans="1:11" ht="15.75" x14ac:dyDescent="0.25">
      <c r="A14" s="112"/>
      <c r="B14" s="317" t="s">
        <v>398</v>
      </c>
      <c r="C14" s="317"/>
      <c r="D14" s="317"/>
      <c r="E14" s="317"/>
      <c r="F14" s="317"/>
      <c r="G14" s="317"/>
      <c r="H14" s="317"/>
      <c r="I14" s="317"/>
      <c r="J14" s="317"/>
      <c r="K14" s="113"/>
    </row>
    <row r="15" spans="1:11" x14ac:dyDescent="0.2">
      <c r="A15" s="112"/>
      <c r="K15" s="113"/>
    </row>
    <row r="16" spans="1:11" x14ac:dyDescent="0.2">
      <c r="A16" s="112"/>
      <c r="B16" t="s">
        <v>416</v>
      </c>
      <c r="K16" s="113"/>
    </row>
    <row r="17" spans="1:11" x14ac:dyDescent="0.2">
      <c r="A17" s="112"/>
      <c r="B17" s="11" t="s">
        <v>578</v>
      </c>
      <c r="K17" s="113"/>
    </row>
    <row r="18" spans="1:11" x14ac:dyDescent="0.2">
      <c r="A18" s="112"/>
      <c r="K18" s="113"/>
    </row>
    <row r="19" spans="1:11" x14ac:dyDescent="0.2">
      <c r="A19" s="112"/>
      <c r="B19" s="11" t="s">
        <v>575</v>
      </c>
      <c r="K19" s="113"/>
    </row>
    <row r="20" spans="1:11" x14ac:dyDescent="0.2">
      <c r="A20" s="112"/>
      <c r="B20" t="s">
        <v>417</v>
      </c>
      <c r="K20" s="113"/>
    </row>
    <row r="21" spans="1:11" x14ac:dyDescent="0.2">
      <c r="A21" s="112"/>
      <c r="B21" t="s">
        <v>418</v>
      </c>
      <c r="K21" s="113"/>
    </row>
    <row r="22" spans="1:11" x14ac:dyDescent="0.2">
      <c r="A22" s="112"/>
      <c r="B22" t="s">
        <v>419</v>
      </c>
      <c r="K22" s="113"/>
    </row>
    <row r="23" spans="1:11" x14ac:dyDescent="0.2">
      <c r="A23" s="112"/>
      <c r="B23" t="s">
        <v>420</v>
      </c>
      <c r="K23" s="113"/>
    </row>
    <row r="24" spans="1:11" x14ac:dyDescent="0.2">
      <c r="A24" s="112"/>
      <c r="B24" s="11" t="s">
        <v>579</v>
      </c>
      <c r="K24" s="113"/>
    </row>
    <row r="25" spans="1:11" x14ac:dyDescent="0.2">
      <c r="A25" s="112"/>
      <c r="K25" s="113"/>
    </row>
    <row r="26" spans="1:11" x14ac:dyDescent="0.2">
      <c r="A26" s="112"/>
      <c r="B26" t="s">
        <v>403</v>
      </c>
      <c r="K26" s="113"/>
    </row>
    <row r="27" spans="1:11" x14ac:dyDescent="0.2">
      <c r="A27" s="112"/>
      <c r="B27" t="s">
        <v>404</v>
      </c>
      <c r="K27" s="113"/>
    </row>
    <row r="28" spans="1:11" x14ac:dyDescent="0.2">
      <c r="A28" s="112"/>
      <c r="K28" s="113"/>
    </row>
    <row r="29" spans="1:11" x14ac:dyDescent="0.2">
      <c r="A29" s="112"/>
      <c r="B29" t="s">
        <v>405</v>
      </c>
      <c r="K29" s="113"/>
    </row>
    <row r="30" spans="1:11" x14ac:dyDescent="0.2">
      <c r="A30" s="112"/>
      <c r="K30" s="113"/>
    </row>
    <row r="31" spans="1:11" ht="15.75" x14ac:dyDescent="0.25">
      <c r="A31" s="112"/>
      <c r="B31" s="317" t="s">
        <v>406</v>
      </c>
      <c r="C31" s="317"/>
      <c r="D31" s="317"/>
      <c r="E31" s="317"/>
      <c r="F31" s="317"/>
      <c r="G31" s="317"/>
      <c r="H31" s="317"/>
      <c r="I31" s="317"/>
      <c r="J31" s="317"/>
      <c r="K31" s="113"/>
    </row>
    <row r="32" spans="1:11" x14ac:dyDescent="0.2">
      <c r="A32" s="112"/>
      <c r="K32" s="113"/>
    </row>
    <row r="33" spans="1:11" ht="20.100000000000001" customHeight="1" x14ac:dyDescent="0.2">
      <c r="A33" s="112"/>
      <c r="B33" s="314" t="e">
        <f>CONCATENATE("ARTICULO PRIMERO:  Aprobar el Plan de Contratación  para la vigencia fiscal 2015, según el Anexo No. 6 el cual hace parte integral del presente acuerdo."," Con un presupuesto por una valor de ",#REF!," ( ",#REF!," )")</f>
        <v>#REF!</v>
      </c>
      <c r="C33" s="314"/>
      <c r="D33" s="314"/>
      <c r="E33" s="314"/>
      <c r="F33" s="314"/>
      <c r="G33" s="314"/>
      <c r="H33" s="314"/>
      <c r="I33" s="314"/>
      <c r="J33" s="314"/>
      <c r="K33" s="118"/>
    </row>
    <row r="34" spans="1:11" ht="20.100000000000001" customHeight="1" x14ac:dyDescent="0.2">
      <c r="A34" s="112"/>
      <c r="B34" s="314"/>
      <c r="C34" s="314"/>
      <c r="D34" s="314"/>
      <c r="E34" s="314"/>
      <c r="F34" s="314"/>
      <c r="G34" s="314"/>
      <c r="H34" s="314"/>
      <c r="I34" s="314"/>
      <c r="J34" s="314"/>
      <c r="K34" s="113"/>
    </row>
    <row r="35" spans="1:11" x14ac:dyDescent="0.2">
      <c r="A35" s="112"/>
      <c r="K35" s="113"/>
    </row>
    <row r="36" spans="1:11" ht="15" customHeight="1" x14ac:dyDescent="0.2">
      <c r="A36" s="112"/>
      <c r="B36" s="315" t="s">
        <v>580</v>
      </c>
      <c r="C36" s="314"/>
      <c r="D36" s="314"/>
      <c r="E36" s="314"/>
      <c r="F36" s="314"/>
      <c r="G36" s="314"/>
      <c r="H36" s="314"/>
      <c r="I36" s="314"/>
      <c r="J36" s="314"/>
      <c r="K36" s="113"/>
    </row>
    <row r="37" spans="1:11" ht="15" customHeight="1" x14ac:dyDescent="0.2">
      <c r="A37" s="112"/>
      <c r="B37" s="314"/>
      <c r="C37" s="314"/>
      <c r="D37" s="314"/>
      <c r="E37" s="314"/>
      <c r="F37" s="314"/>
      <c r="G37" s="314"/>
      <c r="H37" s="314"/>
      <c r="I37" s="314"/>
      <c r="J37" s="314"/>
      <c r="K37" s="113"/>
    </row>
    <row r="38" spans="1:11" x14ac:dyDescent="0.2">
      <c r="A38" s="112"/>
      <c r="B38" s="13"/>
      <c r="C38" s="13"/>
      <c r="D38" s="13"/>
      <c r="E38" s="13"/>
      <c r="F38" s="13"/>
      <c r="G38" s="13"/>
      <c r="H38" s="13"/>
      <c r="I38" s="13"/>
      <c r="K38" s="113"/>
    </row>
    <row r="39" spans="1:11" x14ac:dyDescent="0.2">
      <c r="A39" s="112"/>
      <c r="D39" s="1"/>
      <c r="E39" s="1"/>
      <c r="F39" s="1"/>
      <c r="G39" s="1"/>
      <c r="H39" s="14"/>
      <c r="K39" s="113"/>
    </row>
    <row r="40" spans="1:11" x14ac:dyDescent="0.2">
      <c r="A40" s="112"/>
      <c r="B40" s="11" t="s">
        <v>598</v>
      </c>
      <c r="K40" s="113"/>
    </row>
    <row r="41" spans="1:11" x14ac:dyDescent="0.2">
      <c r="A41" s="112"/>
      <c r="K41" s="113"/>
    </row>
    <row r="42" spans="1:11" x14ac:dyDescent="0.2">
      <c r="A42" s="112"/>
      <c r="B42" s="313" t="s">
        <v>408</v>
      </c>
      <c r="C42" s="313"/>
      <c r="D42" s="313"/>
      <c r="E42" s="313"/>
      <c r="F42" s="313"/>
      <c r="G42" s="313"/>
      <c r="H42" s="313"/>
      <c r="I42" s="313"/>
      <c r="J42" s="313"/>
      <c r="K42" s="113"/>
    </row>
    <row r="43" spans="1:11" x14ac:dyDescent="0.2">
      <c r="A43" s="112"/>
      <c r="K43" s="113"/>
    </row>
    <row r="44" spans="1:11" x14ac:dyDescent="0.2">
      <c r="A44" s="112"/>
      <c r="K44" s="113"/>
    </row>
    <row r="45" spans="1:11" x14ac:dyDescent="0.2">
      <c r="A45" s="112"/>
      <c r="B45" s="313" t="e">
        <f>#REF!</f>
        <v>#REF!</v>
      </c>
      <c r="C45" s="313"/>
      <c r="D45" s="313"/>
      <c r="E45" s="313"/>
      <c r="G45" s="313" t="e">
        <f>#REF!</f>
        <v>#REF!</v>
      </c>
      <c r="H45" s="313"/>
      <c r="I45" s="313"/>
      <c r="J45" s="313"/>
      <c r="K45" s="113"/>
    </row>
    <row r="46" spans="1:11" x14ac:dyDescent="0.2">
      <c r="A46" s="112"/>
      <c r="B46" s="312" t="s">
        <v>321</v>
      </c>
      <c r="C46" s="312"/>
      <c r="D46" s="312"/>
      <c r="E46" s="312"/>
      <c r="G46" s="312" t="s">
        <v>563</v>
      </c>
      <c r="H46" s="312"/>
      <c r="I46" s="312"/>
      <c r="J46" s="312"/>
      <c r="K46" s="113"/>
    </row>
    <row r="47" spans="1:11" x14ac:dyDescent="0.2">
      <c r="A47" s="112"/>
      <c r="B47" s="11"/>
      <c r="C47" s="11"/>
      <c r="D47" s="11"/>
      <c r="K47" s="113"/>
    </row>
    <row r="48" spans="1:11" x14ac:dyDescent="0.2">
      <c r="A48" s="112"/>
      <c r="B48" s="11"/>
      <c r="C48" s="11"/>
      <c r="D48" s="11"/>
      <c r="K48" s="113"/>
    </row>
    <row r="49" spans="1:11" x14ac:dyDescent="0.2">
      <c r="A49" s="112"/>
      <c r="B49" s="313" t="e">
        <f>#REF!</f>
        <v>#REF!</v>
      </c>
      <c r="C49" s="313"/>
      <c r="D49" s="313"/>
      <c r="E49" s="313"/>
      <c r="G49" s="313" t="e">
        <f>#REF!</f>
        <v>#REF!</v>
      </c>
      <c r="H49" s="313"/>
      <c r="I49" s="313"/>
      <c r="J49" s="313"/>
      <c r="K49" s="113"/>
    </row>
    <row r="50" spans="1:11" x14ac:dyDescent="0.2">
      <c r="A50" s="112"/>
      <c r="B50" s="312" t="s">
        <v>562</v>
      </c>
      <c r="C50" s="312"/>
      <c r="D50" s="312"/>
      <c r="E50" s="312"/>
      <c r="G50" s="312" t="s">
        <v>553</v>
      </c>
      <c r="H50" s="312"/>
      <c r="I50" s="312"/>
      <c r="J50" s="312"/>
      <c r="K50" s="113"/>
    </row>
    <row r="51" spans="1:11" x14ac:dyDescent="0.2">
      <c r="A51" s="112"/>
      <c r="B51" s="11"/>
      <c r="C51" s="11"/>
      <c r="D51" s="11"/>
      <c r="K51" s="113"/>
    </row>
    <row r="52" spans="1:11" x14ac:dyDescent="0.2">
      <c r="A52" s="112"/>
      <c r="K52" s="113"/>
    </row>
    <row r="53" spans="1:11" x14ac:dyDescent="0.2">
      <c r="A53" s="112"/>
      <c r="B53" s="313" t="e">
        <f>#REF!</f>
        <v>#REF!</v>
      </c>
      <c r="C53" s="313"/>
      <c r="D53" s="313"/>
      <c r="E53" s="313"/>
      <c r="G53" s="313" t="e">
        <f>#REF!</f>
        <v>#REF!</v>
      </c>
      <c r="H53" s="313"/>
      <c r="I53" s="313"/>
      <c r="J53" s="313"/>
      <c r="K53" s="113"/>
    </row>
    <row r="54" spans="1:11" x14ac:dyDescent="0.2">
      <c r="A54" s="112"/>
      <c r="B54" s="312" t="s">
        <v>554</v>
      </c>
      <c r="C54" s="312"/>
      <c r="D54" s="312"/>
      <c r="E54" s="312"/>
      <c r="G54" s="312" t="s">
        <v>557</v>
      </c>
      <c r="H54" s="312"/>
      <c r="I54" s="312"/>
      <c r="J54" s="312"/>
      <c r="K54" s="113"/>
    </row>
    <row r="55" spans="1:11" x14ac:dyDescent="0.2">
      <c r="A55" s="112"/>
      <c r="K55" s="113"/>
    </row>
    <row r="56" spans="1:11" x14ac:dyDescent="0.2">
      <c r="A56" s="112"/>
      <c r="B56" s="11"/>
      <c r="C56" s="11"/>
      <c r="D56" s="11"/>
      <c r="K56" s="113"/>
    </row>
    <row r="57" spans="1:11" x14ac:dyDescent="0.2">
      <c r="A57" s="112"/>
      <c r="B57" s="313" t="e">
        <f>#REF!</f>
        <v>#REF!</v>
      </c>
      <c r="C57" s="313"/>
      <c r="D57" s="313"/>
      <c r="E57" s="313"/>
      <c r="G57" s="313" t="e">
        <f>#REF!</f>
        <v>#REF!</v>
      </c>
      <c r="H57" s="313"/>
      <c r="I57" s="313"/>
      <c r="J57" s="313"/>
      <c r="K57" s="113"/>
    </row>
    <row r="58" spans="1:11" x14ac:dyDescent="0.2">
      <c r="A58" s="112"/>
      <c r="B58" s="312" t="s">
        <v>555</v>
      </c>
      <c r="C58" s="312"/>
      <c r="D58" s="312"/>
      <c r="E58" s="312"/>
      <c r="G58" s="312" t="s">
        <v>556</v>
      </c>
      <c r="H58" s="312"/>
      <c r="I58" s="312"/>
      <c r="J58" s="312"/>
      <c r="K58" s="113"/>
    </row>
    <row r="59" spans="1:11" ht="13.5" thickBot="1" x14ac:dyDescent="0.25">
      <c r="A59" s="114"/>
      <c r="B59" s="115"/>
      <c r="C59" s="115"/>
      <c r="D59" s="115"/>
      <c r="E59" s="116"/>
      <c r="F59" s="116"/>
      <c r="G59" s="116"/>
      <c r="H59" s="116"/>
      <c r="I59" s="116"/>
      <c r="J59" s="116"/>
      <c r="K59" s="117"/>
    </row>
    <row r="60" spans="1:11" ht="13.5" thickTop="1" x14ac:dyDescent="0.2"/>
    <row r="62" spans="1:11" x14ac:dyDescent="0.2">
      <c r="B62" s="11"/>
      <c r="C62" s="11"/>
      <c r="D62" s="11"/>
    </row>
    <row r="65" spans="2:4" x14ac:dyDescent="0.2">
      <c r="B65" s="11"/>
      <c r="C65" s="11"/>
      <c r="D65" s="11"/>
    </row>
    <row r="68" spans="2:4" x14ac:dyDescent="0.2">
      <c r="B68" s="11"/>
      <c r="C68" s="11"/>
      <c r="D68" s="11"/>
    </row>
  </sheetData>
  <mergeCells count="27">
    <mergeCell ref="B50:E50"/>
    <mergeCell ref="G50:J50"/>
    <mergeCell ref="B58:E58"/>
    <mergeCell ref="G58:J58"/>
    <mergeCell ref="B53:E53"/>
    <mergeCell ref="G53:J53"/>
    <mergeCell ref="B54:E54"/>
    <mergeCell ref="G54:J54"/>
    <mergeCell ref="B57:E57"/>
    <mergeCell ref="G57:J57"/>
    <mergeCell ref="B49:E49"/>
    <mergeCell ref="G49:J49"/>
    <mergeCell ref="B45:E45"/>
    <mergeCell ref="G45:J45"/>
    <mergeCell ref="B14:J14"/>
    <mergeCell ref="B31:J31"/>
    <mergeCell ref="B33:J34"/>
    <mergeCell ref="B36:J37"/>
    <mergeCell ref="B42:J42"/>
    <mergeCell ref="B46:E46"/>
    <mergeCell ref="G46:J46"/>
    <mergeCell ref="B10:J10"/>
    <mergeCell ref="B2:J2"/>
    <mergeCell ref="B3:J3"/>
    <mergeCell ref="B4:J4"/>
    <mergeCell ref="B6:J6"/>
    <mergeCell ref="B8:J8"/>
  </mergeCells>
  <pageMargins left="0.86614173228346458" right="0.70866141732283472" top="0.6692913385826772" bottom="0.74803149606299213" header="0.31496062992125984" footer="0.31496062992125984"/>
  <pageSetup scale="88"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dimension ref="B1:U154"/>
  <sheetViews>
    <sheetView showGridLines="0" showRowColHeaders="0" topLeftCell="A85" zoomScale="75" zoomScaleNormal="75" workbookViewId="0">
      <selection activeCell="L15" sqref="L15"/>
    </sheetView>
  </sheetViews>
  <sheetFormatPr baseColWidth="10" defaultColWidth="11.42578125" defaultRowHeight="12.75" x14ac:dyDescent="0.2"/>
  <cols>
    <col min="1" max="1" width="2.7109375" style="40" customWidth="1"/>
    <col min="2" max="2" width="13" style="40" customWidth="1"/>
    <col min="3" max="3" width="28.85546875" style="40" customWidth="1"/>
    <col min="4" max="4" width="14.85546875" style="40" customWidth="1"/>
    <col min="5" max="5" width="15.85546875" style="40" customWidth="1"/>
    <col min="6" max="6" width="15.28515625" style="40" customWidth="1"/>
    <col min="7" max="7" width="13.28515625" style="40" customWidth="1"/>
    <col min="8" max="8" width="32.42578125" style="40" customWidth="1"/>
    <col min="9" max="9" width="18.85546875" style="102" customWidth="1"/>
    <col min="10" max="10" width="16.42578125" style="40" customWidth="1"/>
    <col min="11" max="11" width="18.28515625" style="40" customWidth="1"/>
    <col min="12" max="12" width="16.28515625" style="40" customWidth="1"/>
    <col min="13" max="13" width="16.42578125" style="40" customWidth="1"/>
    <col min="14" max="14" width="18.85546875" style="40" customWidth="1"/>
    <col min="15" max="15" width="15.85546875" style="40" customWidth="1"/>
    <col min="16" max="16" width="11.7109375" style="40" customWidth="1"/>
    <col min="17" max="17" width="13.7109375" style="40" customWidth="1"/>
    <col min="18" max="18" width="13.140625" style="40" customWidth="1"/>
    <col min="19" max="19" width="14" style="40" customWidth="1"/>
    <col min="20" max="16384" width="11.42578125" style="40"/>
  </cols>
  <sheetData>
    <row r="1" spans="2:21" ht="27" thickBot="1" x14ac:dyDescent="0.45">
      <c r="B1" s="345" t="s">
        <v>560</v>
      </c>
      <c r="C1" s="346"/>
      <c r="D1" s="346"/>
      <c r="E1" s="346"/>
      <c r="F1" s="346"/>
      <c r="G1" s="346"/>
      <c r="H1" s="346"/>
      <c r="I1" s="346"/>
      <c r="J1" s="346"/>
      <c r="K1" s="346"/>
      <c r="L1" s="346"/>
      <c r="M1" s="346"/>
      <c r="N1" s="346"/>
      <c r="O1" s="346"/>
      <c r="P1" s="346"/>
      <c r="Q1" s="346"/>
      <c r="R1" s="346"/>
      <c r="S1" s="346"/>
    </row>
    <row r="2" spans="2:21" ht="30" customHeight="1" x14ac:dyDescent="0.3">
      <c r="B2" s="347"/>
      <c r="C2" s="348"/>
      <c r="D2" s="348"/>
      <c r="E2" s="348"/>
      <c r="F2" s="348"/>
      <c r="G2" s="348"/>
      <c r="H2" s="348"/>
      <c r="I2" s="348"/>
      <c r="J2" s="348"/>
      <c r="K2" s="348"/>
      <c r="L2" s="348"/>
      <c r="M2" s="348"/>
      <c r="N2" s="348"/>
      <c r="O2" s="348"/>
      <c r="P2" s="348"/>
      <c r="Q2" s="348"/>
      <c r="R2" s="348"/>
      <c r="S2" s="349"/>
    </row>
    <row r="3" spans="2:21" ht="30" customHeight="1" x14ac:dyDescent="0.3">
      <c r="B3" s="350"/>
      <c r="C3" s="351"/>
      <c r="D3" s="351"/>
      <c r="E3" s="351"/>
      <c r="F3" s="351"/>
      <c r="G3" s="351"/>
      <c r="H3" s="351"/>
      <c r="I3" s="351"/>
      <c r="J3" s="351"/>
      <c r="K3" s="351"/>
      <c r="L3" s="351"/>
      <c r="M3" s="351"/>
      <c r="N3" s="351"/>
      <c r="O3" s="351"/>
      <c r="P3" s="351"/>
      <c r="Q3" s="351"/>
      <c r="R3" s="351"/>
      <c r="S3" s="352"/>
    </row>
    <row r="4" spans="2:21" ht="30" customHeight="1" thickBot="1" x14ac:dyDescent="0.45">
      <c r="B4" s="353" t="e">
        <f>#REF!</f>
        <v>#REF!</v>
      </c>
      <c r="C4" s="354"/>
      <c r="D4" s="354"/>
      <c r="E4" s="354"/>
      <c r="F4" s="354"/>
      <c r="G4" s="354"/>
      <c r="H4" s="354"/>
      <c r="I4" s="354"/>
      <c r="J4" s="354"/>
      <c r="K4" s="354"/>
      <c r="L4" s="354"/>
      <c r="M4" s="354"/>
      <c r="N4" s="354"/>
      <c r="O4" s="354"/>
      <c r="P4" s="354"/>
      <c r="Q4" s="354"/>
      <c r="R4" s="354"/>
      <c r="S4" s="355"/>
    </row>
    <row r="5" spans="2:21" ht="30" customHeight="1" thickBot="1" x14ac:dyDescent="0.5">
      <c r="B5" s="338" t="s">
        <v>584</v>
      </c>
      <c r="C5" s="339"/>
      <c r="D5" s="339"/>
      <c r="E5" s="339"/>
      <c r="F5" s="339"/>
      <c r="G5" s="339"/>
      <c r="H5" s="339"/>
      <c r="I5" s="340"/>
      <c r="J5" s="339" t="s">
        <v>561</v>
      </c>
      <c r="K5" s="339"/>
      <c r="L5" s="339"/>
      <c r="M5" s="339"/>
      <c r="N5" s="339"/>
      <c r="O5" s="339"/>
      <c r="P5" s="339"/>
      <c r="Q5" s="358">
        <v>6</v>
      </c>
      <c r="R5" s="358"/>
      <c r="S5" s="359"/>
    </row>
    <row r="6" spans="2:21" ht="24.75" customHeight="1" thickBot="1" x14ac:dyDescent="0.45">
      <c r="B6" s="125"/>
      <c r="C6" s="125"/>
      <c r="D6" s="125"/>
      <c r="E6" s="125"/>
      <c r="F6" s="125"/>
      <c r="G6" s="125"/>
      <c r="H6" s="125"/>
      <c r="I6" s="125"/>
      <c r="J6" s="125"/>
      <c r="K6" s="125"/>
      <c r="L6" s="125"/>
      <c r="M6" s="125"/>
      <c r="N6" s="125"/>
      <c r="O6" s="125"/>
      <c r="P6" s="125"/>
      <c r="Q6" s="125"/>
      <c r="R6" s="125"/>
      <c r="S6" s="125"/>
    </row>
    <row r="7" spans="2:21" s="19" customFormat="1" ht="16.5" thickBot="1" x14ac:dyDescent="0.25">
      <c r="B7" s="17"/>
      <c r="C7" s="343" t="s">
        <v>581</v>
      </c>
      <c r="D7" s="343"/>
      <c r="E7" s="343"/>
      <c r="F7" s="343"/>
      <c r="G7" s="343"/>
      <c r="H7" s="343"/>
      <c r="I7" s="344"/>
      <c r="J7" s="344"/>
      <c r="K7" s="344"/>
      <c r="L7" s="344"/>
      <c r="M7" s="344"/>
      <c r="N7" s="344"/>
      <c r="O7" s="344"/>
      <c r="P7" s="344"/>
      <c r="Q7" s="344"/>
      <c r="R7" s="344"/>
      <c r="S7" s="18"/>
    </row>
    <row r="8" spans="2:21" s="19" customFormat="1" ht="15" customHeight="1" thickBot="1" x14ac:dyDescent="0.25">
      <c r="B8" s="20" t="s">
        <v>423</v>
      </c>
      <c r="C8" s="364" t="s">
        <v>424</v>
      </c>
      <c r="D8" s="367" t="s">
        <v>425</v>
      </c>
      <c r="E8" s="368"/>
      <c r="F8" s="368"/>
      <c r="G8" s="369"/>
      <c r="H8" s="370" t="s">
        <v>426</v>
      </c>
      <c r="I8" s="328" t="s">
        <v>427</v>
      </c>
      <c r="J8" s="328" t="s">
        <v>428</v>
      </c>
      <c r="K8" s="332" t="s">
        <v>429</v>
      </c>
      <c r="L8" s="328" t="s">
        <v>422</v>
      </c>
      <c r="M8" s="328" t="s">
        <v>430</v>
      </c>
      <c r="N8" s="373" t="s">
        <v>431</v>
      </c>
      <c r="O8" s="328" t="s">
        <v>432</v>
      </c>
      <c r="P8" s="361" t="s">
        <v>433</v>
      </c>
      <c r="Q8" s="328" t="s">
        <v>434</v>
      </c>
      <c r="R8" s="328" t="s">
        <v>435</v>
      </c>
      <c r="S8" s="328" t="s">
        <v>436</v>
      </c>
    </row>
    <row r="9" spans="2:21" s="19" customFormat="1" ht="15" customHeight="1" thickBot="1" x14ac:dyDescent="0.25">
      <c r="B9" s="52"/>
      <c r="C9" s="365"/>
      <c r="D9" s="356" t="s">
        <v>437</v>
      </c>
      <c r="E9" s="341" t="s">
        <v>60</v>
      </c>
      <c r="F9" s="342"/>
      <c r="G9" s="376" t="s">
        <v>72</v>
      </c>
      <c r="H9" s="371"/>
      <c r="I9" s="329"/>
      <c r="J9" s="329"/>
      <c r="K9" s="333"/>
      <c r="L9" s="329"/>
      <c r="M9" s="329"/>
      <c r="N9" s="374"/>
      <c r="O9" s="329"/>
      <c r="P9" s="362"/>
      <c r="Q9" s="329"/>
      <c r="R9" s="329"/>
      <c r="S9" s="329"/>
    </row>
    <row r="10" spans="2:21" s="19" customFormat="1" ht="42.75" customHeight="1" thickBot="1" x14ac:dyDescent="0.25">
      <c r="B10" s="21"/>
      <c r="C10" s="366"/>
      <c r="D10" s="357"/>
      <c r="E10" s="53" t="s">
        <v>383</v>
      </c>
      <c r="F10" s="22" t="s">
        <v>381</v>
      </c>
      <c r="G10" s="377"/>
      <c r="H10" s="372"/>
      <c r="I10" s="330"/>
      <c r="J10" s="330"/>
      <c r="K10" s="334"/>
      <c r="L10" s="330"/>
      <c r="M10" s="330"/>
      <c r="N10" s="375"/>
      <c r="O10" s="330"/>
      <c r="P10" s="363"/>
      <c r="Q10" s="330"/>
      <c r="R10" s="331"/>
      <c r="S10" s="360"/>
    </row>
    <row r="11" spans="2:21" ht="40.5" customHeight="1" x14ac:dyDescent="0.2">
      <c r="B11" s="78">
        <v>311231</v>
      </c>
      <c r="C11" s="79" t="s">
        <v>438</v>
      </c>
      <c r="D11" s="80"/>
      <c r="E11" s="80"/>
      <c r="F11" s="80"/>
      <c r="G11" s="80"/>
      <c r="H11" s="81" t="s">
        <v>567</v>
      </c>
      <c r="I11" s="84" t="s">
        <v>439</v>
      </c>
      <c r="J11" s="82" t="s">
        <v>439</v>
      </c>
      <c r="K11" s="82" t="s">
        <v>439</v>
      </c>
      <c r="L11" s="84" t="s">
        <v>485</v>
      </c>
      <c r="M11" s="84" t="s">
        <v>441</v>
      </c>
      <c r="N11" s="85">
        <v>1</v>
      </c>
      <c r="O11" s="73">
        <f>SUM(D11:G11)</f>
        <v>0</v>
      </c>
      <c r="P11" s="86" t="s">
        <v>442</v>
      </c>
      <c r="Q11" s="73" t="s">
        <v>443</v>
      </c>
      <c r="R11" s="87" t="s">
        <v>443</v>
      </c>
      <c r="S11" s="85">
        <v>1</v>
      </c>
      <c r="U11" s="77"/>
    </row>
    <row r="12" spans="2:21" ht="5.0999999999999996" customHeight="1" x14ac:dyDescent="0.2">
      <c r="B12" s="78"/>
      <c r="C12" s="79"/>
      <c r="D12" s="80"/>
      <c r="E12" s="80"/>
      <c r="F12" s="80"/>
      <c r="G12" s="80"/>
      <c r="H12" s="81"/>
      <c r="I12" s="84"/>
      <c r="J12" s="82"/>
      <c r="K12" s="82"/>
      <c r="L12" s="83"/>
      <c r="M12" s="84"/>
      <c r="N12" s="85"/>
      <c r="O12" s="73"/>
      <c r="P12" s="86"/>
      <c r="Q12" s="73"/>
      <c r="R12" s="87"/>
      <c r="S12" s="85"/>
      <c r="U12" s="77"/>
    </row>
    <row r="13" spans="2:21" ht="44.25" customHeight="1" x14ac:dyDescent="0.2">
      <c r="B13" s="94">
        <v>311241</v>
      </c>
      <c r="C13" s="79" t="s">
        <v>374</v>
      </c>
      <c r="D13" s="73"/>
      <c r="E13" s="73"/>
      <c r="F13" s="73"/>
      <c r="G13" s="73"/>
      <c r="H13" s="81" t="s">
        <v>568</v>
      </c>
      <c r="I13" s="70" t="s">
        <v>439</v>
      </c>
      <c r="J13" s="88" t="s">
        <v>439</v>
      </c>
      <c r="K13" s="88" t="s">
        <v>439</v>
      </c>
      <c r="L13" s="71" t="s">
        <v>486</v>
      </c>
      <c r="M13" s="70" t="s">
        <v>441</v>
      </c>
      <c r="N13" s="85">
        <v>1</v>
      </c>
      <c r="O13" s="73">
        <f>SUM(D13:G13)</f>
        <v>0</v>
      </c>
      <c r="P13" s="96" t="s">
        <v>442</v>
      </c>
      <c r="Q13" s="60" t="s">
        <v>385</v>
      </c>
      <c r="R13" s="97" t="s">
        <v>386</v>
      </c>
      <c r="S13" s="72">
        <v>1</v>
      </c>
      <c r="U13" s="77"/>
    </row>
    <row r="14" spans="2:21" ht="5.0999999999999996" customHeight="1" x14ac:dyDescent="0.2">
      <c r="B14" s="66"/>
      <c r="C14" s="79"/>
      <c r="D14" s="73"/>
      <c r="E14" s="73"/>
      <c r="F14" s="73"/>
      <c r="G14" s="73"/>
      <c r="H14" s="81"/>
      <c r="I14" s="70"/>
      <c r="J14" s="69"/>
      <c r="K14" s="69"/>
      <c r="L14" s="71"/>
      <c r="M14" s="71"/>
      <c r="N14" s="89"/>
      <c r="O14" s="73"/>
      <c r="P14" s="74"/>
      <c r="Q14" s="75"/>
      <c r="R14" s="90"/>
      <c r="S14" s="76"/>
      <c r="U14" s="77"/>
    </row>
    <row r="15" spans="2:21" ht="42" customHeight="1" x14ac:dyDescent="0.2">
      <c r="B15" s="66">
        <v>31212</v>
      </c>
      <c r="C15" s="91" t="s">
        <v>213</v>
      </c>
      <c r="D15" s="60"/>
      <c r="E15" s="60"/>
      <c r="F15" s="60"/>
      <c r="G15" s="60"/>
      <c r="H15" s="88" t="s">
        <v>487</v>
      </c>
      <c r="I15" s="70"/>
      <c r="J15" s="69" t="s">
        <v>439</v>
      </c>
      <c r="K15" s="69" t="s">
        <v>439</v>
      </c>
      <c r="L15" s="70" t="s">
        <v>440</v>
      </c>
      <c r="M15" s="71" t="s">
        <v>444</v>
      </c>
      <c r="N15" s="89">
        <v>1</v>
      </c>
      <c r="O15" s="73">
        <f>SUM(D15:G15)</f>
        <v>0</v>
      </c>
      <c r="P15" s="74" t="s">
        <v>445</v>
      </c>
      <c r="Q15" s="75" t="s">
        <v>387</v>
      </c>
      <c r="R15" s="90" t="s">
        <v>387</v>
      </c>
      <c r="S15" s="76">
        <v>3</v>
      </c>
      <c r="U15" s="77"/>
    </row>
    <row r="16" spans="2:21" ht="42" customHeight="1" x14ac:dyDescent="0.2">
      <c r="B16" s="66">
        <v>31212</v>
      </c>
      <c r="C16" s="91" t="s">
        <v>213</v>
      </c>
      <c r="D16" s="60"/>
      <c r="E16" s="60"/>
      <c r="F16" s="60"/>
      <c r="G16" s="60"/>
      <c r="H16" s="88" t="s">
        <v>488</v>
      </c>
      <c r="I16" s="70"/>
      <c r="J16" s="69" t="s">
        <v>439</v>
      </c>
      <c r="K16" s="69" t="s">
        <v>439</v>
      </c>
      <c r="L16" s="70" t="s">
        <v>440</v>
      </c>
      <c r="M16" s="71" t="s">
        <v>444</v>
      </c>
      <c r="N16" s="89">
        <v>1</v>
      </c>
      <c r="O16" s="73">
        <f>SUM(D16:G16)</f>
        <v>0</v>
      </c>
      <c r="P16" s="74" t="s">
        <v>445</v>
      </c>
      <c r="Q16" s="75" t="s">
        <v>388</v>
      </c>
      <c r="R16" s="90" t="s">
        <v>388</v>
      </c>
      <c r="S16" s="76">
        <v>3</v>
      </c>
      <c r="U16" s="77"/>
    </row>
    <row r="17" spans="2:21" ht="5.0999999999999996" customHeight="1" x14ac:dyDescent="0.2">
      <c r="B17" s="66"/>
      <c r="C17" s="91"/>
      <c r="D17" s="60"/>
      <c r="E17" s="60"/>
      <c r="F17" s="60"/>
      <c r="G17" s="60"/>
      <c r="H17" s="92"/>
      <c r="I17" s="70"/>
      <c r="J17" s="69"/>
      <c r="K17" s="69"/>
      <c r="L17" s="70"/>
      <c r="M17" s="71"/>
      <c r="N17" s="89"/>
      <c r="O17" s="73"/>
      <c r="P17" s="74"/>
      <c r="Q17" s="75"/>
      <c r="R17" s="90"/>
      <c r="S17" s="76"/>
      <c r="U17" s="77"/>
    </row>
    <row r="18" spans="2:21" ht="42" customHeight="1" x14ac:dyDescent="0.2">
      <c r="B18" s="94">
        <v>31223</v>
      </c>
      <c r="C18" s="91" t="s">
        <v>214</v>
      </c>
      <c r="D18" s="60"/>
      <c r="E18" s="60"/>
      <c r="F18" s="60"/>
      <c r="G18" s="60"/>
      <c r="H18" s="92" t="s">
        <v>489</v>
      </c>
      <c r="I18" s="70" t="s">
        <v>439</v>
      </c>
      <c r="J18" s="88" t="s">
        <v>439</v>
      </c>
      <c r="K18" s="88" t="s">
        <v>439</v>
      </c>
      <c r="L18" s="70" t="s">
        <v>440</v>
      </c>
      <c r="M18" s="70" t="s">
        <v>441</v>
      </c>
      <c r="N18" s="72">
        <v>2</v>
      </c>
      <c r="O18" s="73">
        <f>SUM(D18:G18)</f>
        <v>0</v>
      </c>
      <c r="P18" s="96" t="s">
        <v>442</v>
      </c>
      <c r="Q18" s="60" t="s">
        <v>388</v>
      </c>
      <c r="R18" s="60" t="s">
        <v>388</v>
      </c>
      <c r="S18" s="72">
        <v>3</v>
      </c>
      <c r="U18" s="77"/>
    </row>
    <row r="19" spans="2:21" ht="5.0999999999999996" customHeight="1" x14ac:dyDescent="0.2">
      <c r="B19" s="78"/>
      <c r="C19" s="93"/>
      <c r="D19" s="73"/>
      <c r="E19" s="73"/>
      <c r="F19" s="73"/>
      <c r="G19" s="73"/>
      <c r="H19" s="81"/>
      <c r="I19" s="84"/>
      <c r="J19" s="82"/>
      <c r="K19" s="82"/>
      <c r="L19" s="84"/>
      <c r="M19" s="84"/>
      <c r="N19" s="85"/>
      <c r="O19" s="73"/>
      <c r="P19" s="86"/>
      <c r="Q19" s="73"/>
      <c r="R19" s="87"/>
      <c r="S19" s="85"/>
      <c r="U19" s="77"/>
    </row>
    <row r="20" spans="2:21" ht="41.25" customHeight="1" x14ac:dyDescent="0.2">
      <c r="B20" s="78">
        <v>312241</v>
      </c>
      <c r="C20" s="93" t="s">
        <v>41</v>
      </c>
      <c r="D20" s="73"/>
      <c r="E20" s="73"/>
      <c r="F20" s="73"/>
      <c r="G20" s="73"/>
      <c r="H20" s="81" t="s">
        <v>564</v>
      </c>
      <c r="I20" s="84" t="s">
        <v>439</v>
      </c>
      <c r="J20" s="82" t="s">
        <v>439</v>
      </c>
      <c r="K20" s="82" t="s">
        <v>439</v>
      </c>
      <c r="L20" s="84" t="s">
        <v>440</v>
      </c>
      <c r="M20" s="84" t="s">
        <v>441</v>
      </c>
      <c r="N20" s="85">
        <v>1</v>
      </c>
      <c r="O20" s="73">
        <f>SUM(D20:G20)</f>
        <v>0</v>
      </c>
      <c r="P20" s="86" t="s">
        <v>446</v>
      </c>
      <c r="Q20" s="73" t="s">
        <v>392</v>
      </c>
      <c r="R20" s="87" t="s">
        <v>392</v>
      </c>
      <c r="S20" s="85">
        <v>2</v>
      </c>
      <c r="U20" s="77"/>
    </row>
    <row r="21" spans="2:21" ht="5.0999999999999996" customHeight="1" x14ac:dyDescent="0.2">
      <c r="B21" s="78"/>
      <c r="C21" s="93"/>
      <c r="D21" s="73"/>
      <c r="E21" s="73"/>
      <c r="F21" s="73"/>
      <c r="G21" s="73"/>
      <c r="H21" s="81"/>
      <c r="I21" s="84"/>
      <c r="J21" s="82"/>
      <c r="K21" s="82"/>
      <c r="L21" s="84"/>
      <c r="M21" s="84"/>
      <c r="N21" s="85"/>
      <c r="O21" s="73"/>
      <c r="P21" s="86"/>
      <c r="Q21" s="73"/>
      <c r="R21" s="87"/>
      <c r="S21" s="85"/>
      <c r="U21" s="77"/>
    </row>
    <row r="22" spans="2:21" ht="39" customHeight="1" x14ac:dyDescent="0.2">
      <c r="B22" s="94">
        <v>312245</v>
      </c>
      <c r="C22" s="95" t="s">
        <v>0</v>
      </c>
      <c r="D22" s="60"/>
      <c r="E22" s="60"/>
      <c r="F22" s="60"/>
      <c r="G22" s="60"/>
      <c r="H22" s="92" t="s">
        <v>569</v>
      </c>
      <c r="I22" s="70" t="s">
        <v>439</v>
      </c>
      <c r="J22" s="88" t="s">
        <v>439</v>
      </c>
      <c r="K22" s="88" t="s">
        <v>439</v>
      </c>
      <c r="L22" s="70" t="s">
        <v>447</v>
      </c>
      <c r="M22" s="70" t="s">
        <v>441</v>
      </c>
      <c r="N22" s="72">
        <v>1</v>
      </c>
      <c r="O22" s="73">
        <f>SUM(D22:G22)</f>
        <v>0</v>
      </c>
      <c r="P22" s="96" t="s">
        <v>491</v>
      </c>
      <c r="Q22" s="60" t="s">
        <v>385</v>
      </c>
      <c r="R22" s="97" t="s">
        <v>386</v>
      </c>
      <c r="S22" s="72">
        <v>1</v>
      </c>
      <c r="U22" s="77"/>
    </row>
    <row r="23" spans="2:21" ht="5.0999999999999996" customHeight="1" x14ac:dyDescent="0.2">
      <c r="B23" s="94"/>
      <c r="C23" s="95"/>
      <c r="D23" s="60"/>
      <c r="E23" s="60"/>
      <c r="F23" s="60"/>
      <c r="G23" s="60"/>
      <c r="H23" s="92"/>
      <c r="I23" s="70"/>
      <c r="J23" s="88"/>
      <c r="K23" s="88"/>
      <c r="L23" s="70"/>
      <c r="M23" s="70"/>
      <c r="N23" s="72"/>
      <c r="O23" s="73"/>
      <c r="P23" s="96"/>
      <c r="Q23" s="60"/>
      <c r="R23" s="97"/>
      <c r="S23" s="72"/>
      <c r="U23" s="77"/>
    </row>
    <row r="24" spans="2:21" ht="30.75" customHeight="1" x14ac:dyDescent="0.2">
      <c r="B24" s="94">
        <v>312246</v>
      </c>
      <c r="C24" s="91" t="s">
        <v>370</v>
      </c>
      <c r="D24" s="60"/>
      <c r="E24" s="60"/>
      <c r="F24" s="60"/>
      <c r="G24" s="60"/>
      <c r="H24" s="105" t="s">
        <v>496</v>
      </c>
      <c r="I24" s="104" t="s">
        <v>439</v>
      </c>
      <c r="J24" s="46" t="s">
        <v>439</v>
      </c>
      <c r="K24" s="46" t="s">
        <v>439</v>
      </c>
      <c r="L24" s="72" t="s">
        <v>490</v>
      </c>
      <c r="M24" s="72" t="s">
        <v>490</v>
      </c>
      <c r="N24" s="72" t="s">
        <v>490</v>
      </c>
      <c r="O24" s="73">
        <f t="shared" ref="O24:O30" si="0">SUM(D24:G24)</f>
        <v>0</v>
      </c>
      <c r="P24" s="98" t="s">
        <v>497</v>
      </c>
      <c r="Q24" s="60" t="s">
        <v>386</v>
      </c>
      <c r="R24" s="60" t="s">
        <v>386</v>
      </c>
      <c r="S24" s="72">
        <v>1</v>
      </c>
    </row>
    <row r="25" spans="2:21" ht="39" customHeight="1" x14ac:dyDescent="0.2">
      <c r="B25" s="94">
        <v>312246</v>
      </c>
      <c r="C25" s="91" t="s">
        <v>370</v>
      </c>
      <c r="D25" s="60"/>
      <c r="E25" s="60"/>
      <c r="F25" s="60"/>
      <c r="G25" s="60"/>
      <c r="H25" s="92" t="s">
        <v>493</v>
      </c>
      <c r="I25" s="70" t="s">
        <v>439</v>
      </c>
      <c r="J25" s="88" t="s">
        <v>439</v>
      </c>
      <c r="K25" s="88" t="s">
        <v>439</v>
      </c>
      <c r="L25" s="70" t="s">
        <v>440</v>
      </c>
      <c r="M25" s="70" t="s">
        <v>444</v>
      </c>
      <c r="N25" s="72">
        <v>1</v>
      </c>
      <c r="O25" s="73">
        <f t="shared" si="0"/>
        <v>0</v>
      </c>
      <c r="P25" s="96" t="s">
        <v>495</v>
      </c>
      <c r="Q25" s="60" t="s">
        <v>386</v>
      </c>
      <c r="R25" s="60" t="s">
        <v>386</v>
      </c>
      <c r="S25" s="72">
        <v>1</v>
      </c>
      <c r="U25" s="77"/>
    </row>
    <row r="26" spans="2:21" ht="30.75" customHeight="1" x14ac:dyDescent="0.2">
      <c r="B26" s="94">
        <v>312246</v>
      </c>
      <c r="C26" s="91" t="s">
        <v>370</v>
      </c>
      <c r="D26" s="60"/>
      <c r="E26" s="60"/>
      <c r="F26" s="60"/>
      <c r="G26" s="60"/>
      <c r="H26" s="105" t="s">
        <v>494</v>
      </c>
      <c r="I26" s="104" t="s">
        <v>439</v>
      </c>
      <c r="J26" s="46" t="s">
        <v>439</v>
      </c>
      <c r="K26" s="46" t="s">
        <v>439</v>
      </c>
      <c r="L26" s="126" t="s">
        <v>440</v>
      </c>
      <c r="M26" s="126" t="s">
        <v>444</v>
      </c>
      <c r="N26" s="72">
        <v>1</v>
      </c>
      <c r="O26" s="73">
        <f t="shared" si="0"/>
        <v>0</v>
      </c>
      <c r="P26" s="98" t="s">
        <v>495</v>
      </c>
      <c r="Q26" s="72" t="s">
        <v>387</v>
      </c>
      <c r="R26" s="72" t="s">
        <v>387</v>
      </c>
      <c r="S26" s="72">
        <v>1</v>
      </c>
    </row>
    <row r="27" spans="2:21" ht="30.75" customHeight="1" x14ac:dyDescent="0.2">
      <c r="B27" s="94">
        <v>312246</v>
      </c>
      <c r="C27" s="91" t="s">
        <v>370</v>
      </c>
      <c r="D27" s="60"/>
      <c r="E27" s="60"/>
      <c r="F27" s="60"/>
      <c r="G27" s="60"/>
      <c r="H27" s="105" t="s">
        <v>498</v>
      </c>
      <c r="I27" s="104" t="s">
        <v>439</v>
      </c>
      <c r="J27" s="46" t="s">
        <v>439</v>
      </c>
      <c r="K27" s="46" t="s">
        <v>439</v>
      </c>
      <c r="L27" s="72" t="s">
        <v>490</v>
      </c>
      <c r="M27" s="72" t="s">
        <v>490</v>
      </c>
      <c r="N27" s="72" t="s">
        <v>490</v>
      </c>
      <c r="O27" s="73">
        <f t="shared" si="0"/>
        <v>0</v>
      </c>
      <c r="P27" s="98" t="s">
        <v>497</v>
      </c>
      <c r="Q27" s="60" t="s">
        <v>389</v>
      </c>
      <c r="R27" s="60" t="s">
        <v>389</v>
      </c>
      <c r="S27" s="72">
        <v>1</v>
      </c>
    </row>
    <row r="28" spans="2:21" ht="30.75" customHeight="1" x14ac:dyDescent="0.2">
      <c r="B28" s="94">
        <v>312246</v>
      </c>
      <c r="C28" s="91" t="s">
        <v>370</v>
      </c>
      <c r="D28" s="60"/>
      <c r="E28" s="60"/>
      <c r="F28" s="60"/>
      <c r="G28" s="60"/>
      <c r="H28" s="105" t="s">
        <v>565</v>
      </c>
      <c r="I28" s="104"/>
      <c r="J28" s="46"/>
      <c r="K28" s="46"/>
      <c r="L28" s="126" t="s">
        <v>440</v>
      </c>
      <c r="M28" s="70" t="s">
        <v>441</v>
      </c>
      <c r="N28" s="72">
        <v>1</v>
      </c>
      <c r="O28" s="73">
        <f t="shared" si="0"/>
        <v>0</v>
      </c>
      <c r="P28" s="98" t="s">
        <v>492</v>
      </c>
      <c r="Q28" s="72" t="s">
        <v>391</v>
      </c>
      <c r="R28" s="72" t="s">
        <v>391</v>
      </c>
      <c r="S28" s="72">
        <v>3</v>
      </c>
    </row>
    <row r="29" spans="2:21" ht="30.75" customHeight="1" x14ac:dyDescent="0.2">
      <c r="B29" s="94">
        <v>312246</v>
      </c>
      <c r="C29" s="91" t="s">
        <v>370</v>
      </c>
      <c r="D29" s="60"/>
      <c r="E29" s="60"/>
      <c r="F29" s="60"/>
      <c r="G29" s="60"/>
      <c r="H29" s="105" t="s">
        <v>499</v>
      </c>
      <c r="I29" s="104" t="s">
        <v>439</v>
      </c>
      <c r="J29" s="46" t="s">
        <v>439</v>
      </c>
      <c r="K29" s="46" t="s">
        <v>439</v>
      </c>
      <c r="L29" s="72" t="s">
        <v>490</v>
      </c>
      <c r="M29" s="72" t="s">
        <v>490</v>
      </c>
      <c r="N29" s="72" t="s">
        <v>490</v>
      </c>
      <c r="O29" s="73">
        <f t="shared" si="0"/>
        <v>0</v>
      </c>
      <c r="P29" s="98" t="s">
        <v>497</v>
      </c>
      <c r="Q29" s="60" t="s">
        <v>392</v>
      </c>
      <c r="R29" s="60" t="s">
        <v>392</v>
      </c>
      <c r="S29" s="72">
        <v>1</v>
      </c>
    </row>
    <row r="30" spans="2:21" ht="30.75" customHeight="1" x14ac:dyDescent="0.2">
      <c r="B30" s="94">
        <v>312246</v>
      </c>
      <c r="C30" s="91" t="s">
        <v>370</v>
      </c>
      <c r="D30" s="60"/>
      <c r="E30" s="60"/>
      <c r="F30" s="60"/>
      <c r="G30" s="60"/>
      <c r="H30" s="105" t="s">
        <v>500</v>
      </c>
      <c r="I30" s="104" t="s">
        <v>439</v>
      </c>
      <c r="J30" s="46" t="s">
        <v>439</v>
      </c>
      <c r="K30" s="46" t="s">
        <v>439</v>
      </c>
      <c r="L30" s="72" t="s">
        <v>490</v>
      </c>
      <c r="M30" s="72" t="s">
        <v>490</v>
      </c>
      <c r="N30" s="72" t="s">
        <v>490</v>
      </c>
      <c r="O30" s="73">
        <f t="shared" si="0"/>
        <v>0</v>
      </c>
      <c r="P30" s="98" t="s">
        <v>497</v>
      </c>
      <c r="Q30" s="60" t="s">
        <v>395</v>
      </c>
      <c r="R30" s="60" t="s">
        <v>395</v>
      </c>
      <c r="S30" s="72">
        <v>1</v>
      </c>
    </row>
    <row r="31" spans="2:21" ht="5.0999999999999996" customHeight="1" x14ac:dyDescent="0.2">
      <c r="B31" s="94"/>
      <c r="C31" s="91"/>
      <c r="D31" s="60"/>
      <c r="E31" s="60"/>
      <c r="F31" s="60"/>
      <c r="G31" s="60"/>
      <c r="H31" s="105"/>
      <c r="I31" s="104"/>
      <c r="J31" s="46"/>
      <c r="K31" s="46"/>
      <c r="L31" s="72"/>
      <c r="M31" s="72"/>
      <c r="N31" s="72"/>
      <c r="O31" s="73"/>
      <c r="P31" s="98"/>
      <c r="Q31" s="60"/>
      <c r="R31" s="97"/>
      <c r="S31" s="72"/>
    </row>
    <row r="32" spans="2:21" ht="36" customHeight="1" x14ac:dyDescent="0.2">
      <c r="B32" s="91">
        <v>312251</v>
      </c>
      <c r="C32" s="126" t="s">
        <v>215</v>
      </c>
      <c r="D32" s="70"/>
      <c r="E32" s="70"/>
      <c r="F32" s="70"/>
      <c r="G32" s="70"/>
      <c r="H32" s="105" t="s">
        <v>546</v>
      </c>
      <c r="I32" s="104" t="s">
        <v>439</v>
      </c>
      <c r="J32" s="46" t="s">
        <v>439</v>
      </c>
      <c r="K32" s="46" t="s">
        <v>439</v>
      </c>
      <c r="L32" s="126" t="s">
        <v>440</v>
      </c>
      <c r="M32" s="126" t="s">
        <v>547</v>
      </c>
      <c r="N32" s="72">
        <v>1</v>
      </c>
      <c r="O32" s="73">
        <f t="shared" ref="O32:O40" si="1">SUM(D32:G32)</f>
        <v>0</v>
      </c>
      <c r="P32" s="98" t="s">
        <v>495</v>
      </c>
      <c r="Q32" s="72" t="s">
        <v>443</v>
      </c>
      <c r="R32" s="127" t="s">
        <v>443</v>
      </c>
      <c r="S32" s="72">
        <v>1</v>
      </c>
    </row>
    <row r="33" spans="2:19" ht="53.25" customHeight="1" x14ac:dyDescent="0.2">
      <c r="B33" s="91">
        <v>312251</v>
      </c>
      <c r="C33" s="126" t="s">
        <v>215</v>
      </c>
      <c r="D33" s="70"/>
      <c r="E33" s="60"/>
      <c r="F33" s="60"/>
      <c r="G33" s="60"/>
      <c r="H33" s="105" t="s">
        <v>476</v>
      </c>
      <c r="I33" s="104"/>
      <c r="J33" s="46"/>
      <c r="K33" s="46"/>
      <c r="L33" s="126" t="s">
        <v>440</v>
      </c>
      <c r="M33" s="126" t="s">
        <v>547</v>
      </c>
      <c r="N33" s="72">
        <v>4</v>
      </c>
      <c r="O33" s="73">
        <f t="shared" si="1"/>
        <v>0</v>
      </c>
      <c r="P33" s="98" t="s">
        <v>446</v>
      </c>
      <c r="Q33" s="72" t="s">
        <v>385</v>
      </c>
      <c r="R33" s="72" t="s">
        <v>385</v>
      </c>
      <c r="S33" s="72">
        <v>2</v>
      </c>
    </row>
    <row r="34" spans="2:19" ht="54" customHeight="1" x14ac:dyDescent="0.2">
      <c r="B34" s="91">
        <v>312251</v>
      </c>
      <c r="C34" s="126" t="s">
        <v>215</v>
      </c>
      <c r="D34" s="70"/>
      <c r="E34" s="60"/>
      <c r="F34" s="60"/>
      <c r="G34" s="60"/>
      <c r="H34" s="105" t="s">
        <v>476</v>
      </c>
      <c r="I34" s="104"/>
      <c r="J34" s="46"/>
      <c r="K34" s="46"/>
      <c r="L34" s="126" t="s">
        <v>440</v>
      </c>
      <c r="M34" s="126" t="s">
        <v>547</v>
      </c>
      <c r="N34" s="72">
        <v>6</v>
      </c>
      <c r="O34" s="73">
        <f t="shared" si="1"/>
        <v>0</v>
      </c>
      <c r="P34" s="98" t="s">
        <v>446</v>
      </c>
      <c r="Q34" s="72" t="s">
        <v>386</v>
      </c>
      <c r="R34" s="127" t="s">
        <v>386</v>
      </c>
      <c r="S34" s="72">
        <v>1</v>
      </c>
    </row>
    <row r="35" spans="2:19" ht="55.5" customHeight="1" x14ac:dyDescent="0.2">
      <c r="B35" s="91">
        <v>312251</v>
      </c>
      <c r="C35" s="126" t="s">
        <v>215</v>
      </c>
      <c r="D35" s="70"/>
      <c r="E35" s="60"/>
      <c r="F35" s="60"/>
      <c r="G35" s="60"/>
      <c r="H35" s="105" t="s">
        <v>476</v>
      </c>
      <c r="I35" s="104"/>
      <c r="J35" s="46"/>
      <c r="K35" s="46"/>
      <c r="L35" s="126" t="s">
        <v>440</v>
      </c>
      <c r="M35" s="126" t="s">
        <v>547</v>
      </c>
      <c r="N35" s="72">
        <v>4</v>
      </c>
      <c r="O35" s="73">
        <f t="shared" si="1"/>
        <v>0</v>
      </c>
      <c r="P35" s="98" t="s">
        <v>492</v>
      </c>
      <c r="Q35" s="72" t="s">
        <v>387</v>
      </c>
      <c r="R35" s="127" t="s">
        <v>387</v>
      </c>
      <c r="S35" s="72">
        <v>1</v>
      </c>
    </row>
    <row r="36" spans="2:19" ht="51" customHeight="1" x14ac:dyDescent="0.2">
      <c r="B36" s="91">
        <v>312251</v>
      </c>
      <c r="C36" s="126" t="s">
        <v>215</v>
      </c>
      <c r="D36" s="70"/>
      <c r="E36" s="60"/>
      <c r="F36" s="60"/>
      <c r="G36" s="60"/>
      <c r="H36" s="105" t="s">
        <v>476</v>
      </c>
      <c r="I36" s="104"/>
      <c r="J36" s="46"/>
      <c r="K36" s="46"/>
      <c r="L36" s="126" t="s">
        <v>440</v>
      </c>
      <c r="M36" s="126" t="s">
        <v>547</v>
      </c>
      <c r="N36" s="72">
        <v>2</v>
      </c>
      <c r="O36" s="73">
        <f t="shared" si="1"/>
        <v>0</v>
      </c>
      <c r="P36" s="98" t="s">
        <v>492</v>
      </c>
      <c r="Q36" s="72" t="s">
        <v>388</v>
      </c>
      <c r="R36" s="127" t="s">
        <v>388</v>
      </c>
      <c r="S36" s="72">
        <v>1</v>
      </c>
    </row>
    <row r="37" spans="2:19" ht="57.75" customHeight="1" x14ac:dyDescent="0.2">
      <c r="B37" s="91">
        <v>312251</v>
      </c>
      <c r="C37" s="126" t="s">
        <v>215</v>
      </c>
      <c r="D37" s="70"/>
      <c r="E37" s="60"/>
      <c r="F37" s="60"/>
      <c r="G37" s="60"/>
      <c r="H37" s="105" t="s">
        <v>476</v>
      </c>
      <c r="I37" s="104"/>
      <c r="J37" s="46"/>
      <c r="K37" s="46"/>
      <c r="L37" s="126" t="s">
        <v>440</v>
      </c>
      <c r="M37" s="126" t="s">
        <v>547</v>
      </c>
      <c r="N37" s="72">
        <v>5</v>
      </c>
      <c r="O37" s="73">
        <f t="shared" si="1"/>
        <v>0</v>
      </c>
      <c r="P37" s="98" t="s">
        <v>446</v>
      </c>
      <c r="Q37" s="72" t="s">
        <v>548</v>
      </c>
      <c r="R37" s="127" t="s">
        <v>389</v>
      </c>
      <c r="S37" s="72">
        <v>1</v>
      </c>
    </row>
    <row r="38" spans="2:19" ht="55.5" customHeight="1" x14ac:dyDescent="0.2">
      <c r="B38" s="91">
        <v>312251</v>
      </c>
      <c r="C38" s="126" t="s">
        <v>215</v>
      </c>
      <c r="D38" s="70"/>
      <c r="E38" s="60"/>
      <c r="F38" s="60"/>
      <c r="G38" s="60"/>
      <c r="H38" s="105" t="s">
        <v>476</v>
      </c>
      <c r="I38" s="104"/>
      <c r="J38" s="46"/>
      <c r="K38" s="46"/>
      <c r="L38" s="126" t="s">
        <v>440</v>
      </c>
      <c r="M38" s="126" t="s">
        <v>547</v>
      </c>
      <c r="N38" s="72">
        <v>2</v>
      </c>
      <c r="O38" s="73">
        <f t="shared" si="1"/>
        <v>0</v>
      </c>
      <c r="P38" s="98" t="s">
        <v>492</v>
      </c>
      <c r="Q38" s="72" t="s">
        <v>392</v>
      </c>
      <c r="R38" s="127" t="s">
        <v>392</v>
      </c>
      <c r="S38" s="72">
        <v>1</v>
      </c>
    </row>
    <row r="39" spans="2:19" ht="52.5" customHeight="1" x14ac:dyDescent="0.2">
      <c r="B39" s="91">
        <v>312251</v>
      </c>
      <c r="C39" s="126" t="s">
        <v>215</v>
      </c>
      <c r="D39" s="70"/>
      <c r="E39" s="60"/>
      <c r="F39" s="60"/>
      <c r="G39" s="60"/>
      <c r="H39" s="105" t="s">
        <v>476</v>
      </c>
      <c r="I39" s="104"/>
      <c r="J39" s="46"/>
      <c r="K39" s="46"/>
      <c r="L39" s="126" t="s">
        <v>440</v>
      </c>
      <c r="M39" s="126" t="s">
        <v>547</v>
      </c>
      <c r="N39" s="72">
        <v>3</v>
      </c>
      <c r="O39" s="73">
        <f t="shared" si="1"/>
        <v>0</v>
      </c>
      <c r="P39" s="98" t="s">
        <v>492</v>
      </c>
      <c r="Q39" s="72" t="s">
        <v>393</v>
      </c>
      <c r="R39" s="127" t="s">
        <v>393</v>
      </c>
      <c r="S39" s="72">
        <v>1</v>
      </c>
    </row>
    <row r="40" spans="2:19" ht="52.5" customHeight="1" x14ac:dyDescent="0.2">
      <c r="B40" s="91">
        <v>312251</v>
      </c>
      <c r="C40" s="126" t="s">
        <v>215</v>
      </c>
      <c r="D40" s="70"/>
      <c r="E40" s="60"/>
      <c r="F40" s="60"/>
      <c r="G40" s="60"/>
      <c r="H40" s="105" t="s">
        <v>476</v>
      </c>
      <c r="I40" s="104"/>
      <c r="J40" s="46"/>
      <c r="K40" s="46"/>
      <c r="L40" s="126" t="s">
        <v>440</v>
      </c>
      <c r="M40" s="126" t="s">
        <v>547</v>
      </c>
      <c r="N40" s="72">
        <v>4</v>
      </c>
      <c r="O40" s="73">
        <f t="shared" si="1"/>
        <v>0</v>
      </c>
      <c r="P40" s="98" t="s">
        <v>446</v>
      </c>
      <c r="Q40" s="72" t="s">
        <v>395</v>
      </c>
      <c r="R40" s="127" t="s">
        <v>395</v>
      </c>
      <c r="S40" s="72">
        <v>1</v>
      </c>
    </row>
    <row r="41" spans="2:19" ht="5.0999999999999996" customHeight="1" x14ac:dyDescent="0.2">
      <c r="B41" s="31"/>
      <c r="C41" s="32"/>
      <c r="D41" s="60"/>
      <c r="E41" s="60"/>
      <c r="F41" s="60"/>
      <c r="G41" s="60"/>
      <c r="H41" s="105"/>
      <c r="I41" s="104"/>
      <c r="J41" s="46"/>
      <c r="K41" s="46"/>
      <c r="L41" s="126"/>
      <c r="M41" s="126"/>
      <c r="N41" s="72"/>
      <c r="O41" s="73"/>
      <c r="P41" s="98"/>
      <c r="Q41" s="72"/>
      <c r="R41" s="127"/>
      <c r="S41" s="72"/>
    </row>
    <row r="42" spans="2:19" ht="44.25" customHeight="1" x14ac:dyDescent="0.2">
      <c r="B42" s="31">
        <v>312252</v>
      </c>
      <c r="C42" s="32" t="s">
        <v>375</v>
      </c>
      <c r="D42" s="60"/>
      <c r="E42" s="60"/>
      <c r="F42" s="60"/>
      <c r="G42" s="60"/>
      <c r="H42" s="105" t="s">
        <v>542</v>
      </c>
      <c r="I42" s="104" t="s">
        <v>439</v>
      </c>
      <c r="J42" s="46" t="s">
        <v>439</v>
      </c>
      <c r="K42" s="46" t="s">
        <v>439</v>
      </c>
      <c r="L42" s="126" t="s">
        <v>440</v>
      </c>
      <c r="M42" s="126" t="s">
        <v>441</v>
      </c>
      <c r="N42" s="72">
        <v>3</v>
      </c>
      <c r="O42" s="73">
        <f>SUM(D42:G42)</f>
        <v>0</v>
      </c>
      <c r="P42" s="98" t="s">
        <v>492</v>
      </c>
      <c r="Q42" s="72" t="s">
        <v>386</v>
      </c>
      <c r="R42" s="127" t="s">
        <v>386</v>
      </c>
      <c r="S42" s="72">
        <v>2</v>
      </c>
    </row>
    <row r="43" spans="2:19" ht="25.5" x14ac:dyDescent="0.2">
      <c r="B43" s="31">
        <v>312252</v>
      </c>
      <c r="C43" s="32" t="s">
        <v>375</v>
      </c>
      <c r="D43" s="60"/>
      <c r="E43" s="60"/>
      <c r="F43" s="60"/>
      <c r="G43" s="60"/>
      <c r="H43" s="105" t="s">
        <v>543</v>
      </c>
      <c r="I43" s="104" t="s">
        <v>439</v>
      </c>
      <c r="J43" s="46" t="s">
        <v>439</v>
      </c>
      <c r="K43" s="46" t="s">
        <v>439</v>
      </c>
      <c r="L43" s="126" t="s">
        <v>440</v>
      </c>
      <c r="M43" s="126" t="s">
        <v>441</v>
      </c>
      <c r="N43" s="72">
        <v>2</v>
      </c>
      <c r="O43" s="73">
        <f>SUM(D43:G43)</f>
        <v>0</v>
      </c>
      <c r="P43" s="98" t="s">
        <v>492</v>
      </c>
      <c r="Q43" s="72" t="s">
        <v>387</v>
      </c>
      <c r="R43" s="127" t="s">
        <v>387</v>
      </c>
      <c r="S43" s="72">
        <v>2</v>
      </c>
    </row>
    <row r="44" spans="2:19" ht="26.25" customHeight="1" x14ac:dyDescent="0.2">
      <c r="B44" s="31">
        <v>312252</v>
      </c>
      <c r="C44" s="32" t="s">
        <v>375</v>
      </c>
      <c r="D44" s="60"/>
      <c r="E44" s="60"/>
      <c r="F44" s="60"/>
      <c r="G44" s="60"/>
      <c r="H44" s="105" t="s">
        <v>544</v>
      </c>
      <c r="I44" s="104" t="s">
        <v>439</v>
      </c>
      <c r="J44" s="46" t="s">
        <v>439</v>
      </c>
      <c r="K44" s="46" t="s">
        <v>439</v>
      </c>
      <c r="L44" s="126" t="s">
        <v>440</v>
      </c>
      <c r="M44" s="126" t="s">
        <v>441</v>
      </c>
      <c r="N44" s="72">
        <v>5</v>
      </c>
      <c r="O44" s="73">
        <f>SUM(D44:G44)</f>
        <v>0</v>
      </c>
      <c r="P44" s="98" t="s">
        <v>442</v>
      </c>
      <c r="Q44" s="72" t="s">
        <v>387</v>
      </c>
      <c r="R44" s="127" t="s">
        <v>387</v>
      </c>
      <c r="S44" s="72">
        <v>2</v>
      </c>
    </row>
    <row r="45" spans="2:19" ht="25.5" x14ac:dyDescent="0.2">
      <c r="B45" s="31">
        <v>312252</v>
      </c>
      <c r="C45" s="32" t="s">
        <v>375</v>
      </c>
      <c r="D45" s="60"/>
      <c r="E45" s="60"/>
      <c r="F45" s="60"/>
      <c r="G45" s="60"/>
      <c r="H45" s="105" t="s">
        <v>545</v>
      </c>
      <c r="I45" s="104" t="s">
        <v>439</v>
      </c>
      <c r="J45" s="46" t="s">
        <v>439</v>
      </c>
      <c r="K45" s="46" t="s">
        <v>439</v>
      </c>
      <c r="L45" s="126" t="s">
        <v>440</v>
      </c>
      <c r="M45" s="126" t="s">
        <v>441</v>
      </c>
      <c r="N45" s="72">
        <v>6</v>
      </c>
      <c r="O45" s="73">
        <f>SUM(D45:G45)</f>
        <v>0</v>
      </c>
      <c r="P45" s="98" t="s">
        <v>492</v>
      </c>
      <c r="Q45" s="72" t="s">
        <v>392</v>
      </c>
      <c r="R45" s="127" t="s">
        <v>392</v>
      </c>
      <c r="S45" s="72">
        <v>2</v>
      </c>
    </row>
    <row r="46" spans="2:19" ht="5.0999999999999996" customHeight="1" x14ac:dyDescent="0.2">
      <c r="B46" s="31"/>
      <c r="C46" s="32"/>
      <c r="D46" s="60"/>
      <c r="E46" s="60"/>
      <c r="F46" s="60"/>
      <c r="G46" s="60"/>
      <c r="H46" s="105"/>
      <c r="I46" s="104"/>
      <c r="J46" s="46"/>
      <c r="K46" s="46"/>
      <c r="L46" s="126"/>
      <c r="M46" s="126"/>
      <c r="N46" s="72"/>
      <c r="O46" s="73"/>
      <c r="P46" s="98"/>
      <c r="Q46" s="72"/>
      <c r="R46" s="127"/>
      <c r="S46" s="72"/>
    </row>
    <row r="47" spans="2:19" ht="57" customHeight="1" x14ac:dyDescent="0.2">
      <c r="B47" s="31">
        <v>312141</v>
      </c>
      <c r="C47" s="32" t="s">
        <v>371</v>
      </c>
      <c r="D47" s="60"/>
      <c r="E47" s="60"/>
      <c r="F47" s="60"/>
      <c r="G47" s="60"/>
      <c r="H47" s="105" t="s">
        <v>504</v>
      </c>
      <c r="I47" s="104" t="s">
        <v>439</v>
      </c>
      <c r="J47" s="46" t="s">
        <v>439</v>
      </c>
      <c r="K47" s="46" t="s">
        <v>439</v>
      </c>
      <c r="L47" s="126" t="s">
        <v>440</v>
      </c>
      <c r="M47" s="126" t="s">
        <v>444</v>
      </c>
      <c r="N47" s="72">
        <v>3</v>
      </c>
      <c r="O47" s="73">
        <f>SUM(D47:G47)</f>
        <v>0</v>
      </c>
      <c r="P47" s="98" t="s">
        <v>495</v>
      </c>
      <c r="Q47" s="72" t="s">
        <v>386</v>
      </c>
      <c r="R47" s="127" t="s">
        <v>386</v>
      </c>
      <c r="S47" s="72">
        <v>2</v>
      </c>
    </row>
    <row r="48" spans="2:19" ht="29.25" customHeight="1" x14ac:dyDescent="0.2">
      <c r="B48" s="31">
        <v>312141</v>
      </c>
      <c r="C48" s="32" t="s">
        <v>371</v>
      </c>
      <c r="D48" s="60"/>
      <c r="E48" s="60"/>
      <c r="F48" s="60"/>
      <c r="G48" s="60"/>
      <c r="H48" s="105" t="s">
        <v>501</v>
      </c>
      <c r="I48" s="104" t="s">
        <v>439</v>
      </c>
      <c r="J48" s="46" t="s">
        <v>439</v>
      </c>
      <c r="K48" s="46" t="s">
        <v>439</v>
      </c>
      <c r="L48" s="126" t="s">
        <v>440</v>
      </c>
      <c r="M48" s="126" t="s">
        <v>444</v>
      </c>
      <c r="N48" s="72">
        <v>1</v>
      </c>
      <c r="O48" s="73">
        <f>SUM(D48:G48)</f>
        <v>0</v>
      </c>
      <c r="P48" s="98" t="s">
        <v>495</v>
      </c>
      <c r="Q48" s="72" t="s">
        <v>391</v>
      </c>
      <c r="R48" s="127" t="s">
        <v>391</v>
      </c>
      <c r="S48" s="72">
        <v>2</v>
      </c>
    </row>
    <row r="49" spans="2:21" ht="28.5" customHeight="1" x14ac:dyDescent="0.2">
      <c r="B49" s="31">
        <v>312141</v>
      </c>
      <c r="C49" s="32" t="s">
        <v>371</v>
      </c>
      <c r="D49" s="60"/>
      <c r="E49" s="60"/>
      <c r="F49" s="60"/>
      <c r="G49" s="60"/>
      <c r="H49" s="105" t="s">
        <v>502</v>
      </c>
      <c r="I49" s="104" t="s">
        <v>439</v>
      </c>
      <c r="J49" s="46" t="s">
        <v>439</v>
      </c>
      <c r="K49" s="46" t="s">
        <v>439</v>
      </c>
      <c r="L49" s="126" t="s">
        <v>440</v>
      </c>
      <c r="M49" s="126" t="s">
        <v>444</v>
      </c>
      <c r="N49" s="72">
        <v>1</v>
      </c>
      <c r="O49" s="73">
        <f>SUM(D49:G49)</f>
        <v>0</v>
      </c>
      <c r="P49" s="98" t="s">
        <v>503</v>
      </c>
      <c r="Q49" s="72" t="s">
        <v>392</v>
      </c>
      <c r="R49" s="127" t="s">
        <v>392</v>
      </c>
      <c r="S49" s="72">
        <v>2</v>
      </c>
    </row>
    <row r="50" spans="2:21" ht="29.25" customHeight="1" x14ac:dyDescent="0.2">
      <c r="B50" s="31">
        <v>312141</v>
      </c>
      <c r="C50" s="32" t="s">
        <v>371</v>
      </c>
      <c r="D50" s="60"/>
      <c r="E50" s="60"/>
      <c r="F50" s="60"/>
      <c r="G50" s="60"/>
      <c r="H50" s="105" t="s">
        <v>505</v>
      </c>
      <c r="I50" s="104" t="s">
        <v>439</v>
      </c>
      <c r="J50" s="46" t="s">
        <v>439</v>
      </c>
      <c r="K50" s="46" t="s">
        <v>439</v>
      </c>
      <c r="L50" s="126" t="s">
        <v>440</v>
      </c>
      <c r="M50" s="126" t="s">
        <v>444</v>
      </c>
      <c r="N50" s="72">
        <v>2</v>
      </c>
      <c r="O50" s="73">
        <f>SUM(D50:G50)</f>
        <v>0</v>
      </c>
      <c r="P50" s="98" t="s">
        <v>495</v>
      </c>
      <c r="Q50" s="127" t="s">
        <v>393</v>
      </c>
      <c r="R50" s="127" t="s">
        <v>393</v>
      </c>
      <c r="S50" s="72">
        <v>2</v>
      </c>
    </row>
    <row r="51" spans="2:21" ht="5.0999999999999996" customHeight="1" x14ac:dyDescent="0.2">
      <c r="B51" s="64"/>
      <c r="C51" s="65"/>
      <c r="D51" s="60"/>
      <c r="E51" s="60"/>
      <c r="F51" s="60"/>
      <c r="G51" s="60"/>
      <c r="H51" s="128"/>
      <c r="I51" s="129"/>
      <c r="J51" s="130"/>
      <c r="K51" s="130"/>
      <c r="L51" s="131"/>
      <c r="M51" s="131"/>
      <c r="N51" s="76"/>
      <c r="O51" s="73"/>
      <c r="P51" s="132"/>
      <c r="Q51" s="76"/>
      <c r="R51" s="133"/>
      <c r="S51" s="76"/>
    </row>
    <row r="52" spans="2:21" ht="41.25" customHeight="1" x14ac:dyDescent="0.2">
      <c r="B52" s="66">
        <v>312143</v>
      </c>
      <c r="C52" s="67" t="s">
        <v>1</v>
      </c>
      <c r="D52" s="60"/>
      <c r="E52" s="60"/>
      <c r="F52" s="60"/>
      <c r="G52" s="60"/>
      <c r="H52" s="68" t="s">
        <v>506</v>
      </c>
      <c r="I52" s="71" t="s">
        <v>439</v>
      </c>
      <c r="J52" s="69" t="s">
        <v>439</v>
      </c>
      <c r="K52" s="69" t="s">
        <v>439</v>
      </c>
      <c r="L52" s="71" t="s">
        <v>440</v>
      </c>
      <c r="M52" s="71" t="s">
        <v>444</v>
      </c>
      <c r="N52" s="76">
        <v>2</v>
      </c>
      <c r="O52" s="73">
        <f>SUM(D52:G52)</f>
        <v>0</v>
      </c>
      <c r="P52" s="74" t="s">
        <v>495</v>
      </c>
      <c r="Q52" s="90" t="s">
        <v>385</v>
      </c>
      <c r="R52" s="90" t="s">
        <v>385</v>
      </c>
      <c r="S52" s="76">
        <v>1</v>
      </c>
      <c r="U52" s="77"/>
    </row>
    <row r="53" spans="2:21" ht="41.25" customHeight="1" x14ac:dyDescent="0.2">
      <c r="B53" s="66">
        <v>312143</v>
      </c>
      <c r="C53" s="67" t="s">
        <v>1</v>
      </c>
      <c r="D53" s="60"/>
      <c r="E53" s="60"/>
      <c r="F53" s="60"/>
      <c r="G53" s="60"/>
      <c r="H53" s="68" t="s">
        <v>507</v>
      </c>
      <c r="I53" s="71" t="s">
        <v>439</v>
      </c>
      <c r="J53" s="69" t="s">
        <v>439</v>
      </c>
      <c r="K53" s="69" t="s">
        <v>439</v>
      </c>
      <c r="L53" s="70" t="s">
        <v>440</v>
      </c>
      <c r="M53" s="71" t="s">
        <v>444</v>
      </c>
      <c r="N53" s="72">
        <v>1</v>
      </c>
      <c r="O53" s="73">
        <f>SUM(D53:G53)</f>
        <v>0</v>
      </c>
      <c r="P53" s="74" t="s">
        <v>495</v>
      </c>
      <c r="Q53" s="75" t="s">
        <v>388</v>
      </c>
      <c r="R53" s="75" t="s">
        <v>388</v>
      </c>
      <c r="S53" s="76">
        <v>2</v>
      </c>
      <c r="U53" s="77"/>
    </row>
    <row r="54" spans="2:21" ht="41.25" customHeight="1" x14ac:dyDescent="0.2">
      <c r="B54" s="66">
        <v>312143</v>
      </c>
      <c r="C54" s="67" t="s">
        <v>1</v>
      </c>
      <c r="D54" s="60"/>
      <c r="E54" s="60"/>
      <c r="F54" s="60"/>
      <c r="G54" s="60"/>
      <c r="H54" s="68" t="s">
        <v>507</v>
      </c>
      <c r="I54" s="71" t="s">
        <v>439</v>
      </c>
      <c r="J54" s="69" t="s">
        <v>439</v>
      </c>
      <c r="K54" s="69" t="s">
        <v>439</v>
      </c>
      <c r="L54" s="70" t="s">
        <v>440</v>
      </c>
      <c r="M54" s="71" t="s">
        <v>444</v>
      </c>
      <c r="N54" s="72">
        <v>1</v>
      </c>
      <c r="O54" s="73">
        <f>SUM(D54:G54)</f>
        <v>0</v>
      </c>
      <c r="P54" s="74" t="s">
        <v>495</v>
      </c>
      <c r="Q54" s="75" t="s">
        <v>391</v>
      </c>
      <c r="R54" s="75" t="s">
        <v>391</v>
      </c>
      <c r="S54" s="76">
        <v>2</v>
      </c>
      <c r="U54" s="77"/>
    </row>
    <row r="55" spans="2:21" ht="5.0999999999999996" customHeight="1" x14ac:dyDescent="0.2">
      <c r="B55" s="66"/>
      <c r="C55" s="67"/>
      <c r="D55" s="60"/>
      <c r="E55" s="60"/>
      <c r="F55" s="60"/>
      <c r="G55" s="60"/>
      <c r="H55" s="68"/>
      <c r="I55" s="71"/>
      <c r="J55" s="69"/>
      <c r="K55" s="69"/>
      <c r="L55" s="70"/>
      <c r="M55" s="71"/>
      <c r="N55" s="72"/>
      <c r="O55" s="73"/>
      <c r="P55" s="74"/>
      <c r="Q55" s="75"/>
      <c r="R55" s="75"/>
      <c r="S55" s="76"/>
      <c r="U55" s="77"/>
    </row>
    <row r="56" spans="2:21" ht="60" customHeight="1" x14ac:dyDescent="0.2">
      <c r="B56" s="91">
        <v>312351</v>
      </c>
      <c r="C56" s="126" t="s">
        <v>372</v>
      </c>
      <c r="D56" s="60"/>
      <c r="E56" s="60"/>
      <c r="F56" s="60"/>
      <c r="G56" s="60"/>
      <c r="H56" s="92" t="s">
        <v>508</v>
      </c>
      <c r="I56" s="70" t="s">
        <v>439</v>
      </c>
      <c r="J56" s="88" t="s">
        <v>439</v>
      </c>
      <c r="K56" s="88"/>
      <c r="L56" s="70" t="s">
        <v>440</v>
      </c>
      <c r="M56" s="70" t="s">
        <v>441</v>
      </c>
      <c r="N56" s="72">
        <v>1</v>
      </c>
      <c r="O56" s="73">
        <f>SUM(D56:G56)</f>
        <v>0</v>
      </c>
      <c r="P56" s="96" t="s">
        <v>446</v>
      </c>
      <c r="Q56" s="60" t="s">
        <v>388</v>
      </c>
      <c r="R56" s="60" t="s">
        <v>388</v>
      </c>
      <c r="S56" s="72">
        <v>2</v>
      </c>
      <c r="U56" s="77"/>
    </row>
    <row r="57" spans="2:21" ht="58.5" customHeight="1" x14ac:dyDescent="0.2">
      <c r="B57" s="91">
        <v>312351</v>
      </c>
      <c r="C57" s="126" t="s">
        <v>372</v>
      </c>
      <c r="D57" s="60"/>
      <c r="E57" s="60"/>
      <c r="F57" s="60"/>
      <c r="G57" s="60"/>
      <c r="H57" s="92" t="s">
        <v>449</v>
      </c>
      <c r="I57" s="104" t="s">
        <v>439</v>
      </c>
      <c r="J57" s="46" t="s">
        <v>439</v>
      </c>
      <c r="K57" s="46" t="s">
        <v>439</v>
      </c>
      <c r="L57" s="126" t="s">
        <v>440</v>
      </c>
      <c r="M57" s="126" t="s">
        <v>441</v>
      </c>
      <c r="N57" s="72">
        <v>1</v>
      </c>
      <c r="O57" s="73">
        <f>SUM(D57:G57)</f>
        <v>0</v>
      </c>
      <c r="P57" s="98" t="s">
        <v>492</v>
      </c>
      <c r="Q57" s="60" t="s">
        <v>391</v>
      </c>
      <c r="R57" s="97" t="s">
        <v>391</v>
      </c>
      <c r="S57" s="72">
        <v>2</v>
      </c>
    </row>
    <row r="58" spans="2:21" ht="58.5" customHeight="1" x14ac:dyDescent="0.2">
      <c r="B58" s="91">
        <v>312351</v>
      </c>
      <c r="C58" s="126" t="s">
        <v>372</v>
      </c>
      <c r="D58" s="60"/>
      <c r="E58" s="60"/>
      <c r="F58" s="60"/>
      <c r="G58" s="60"/>
      <c r="H58" s="92" t="s">
        <v>449</v>
      </c>
      <c r="I58" s="104" t="s">
        <v>439</v>
      </c>
      <c r="J58" s="46" t="s">
        <v>439</v>
      </c>
      <c r="K58" s="46" t="s">
        <v>439</v>
      </c>
      <c r="L58" s="126" t="s">
        <v>440</v>
      </c>
      <c r="M58" s="126" t="s">
        <v>441</v>
      </c>
      <c r="N58" s="72">
        <v>1</v>
      </c>
      <c r="O58" s="73">
        <f>SUM(D58:G58)</f>
        <v>0</v>
      </c>
      <c r="P58" s="98" t="s">
        <v>492</v>
      </c>
      <c r="Q58" s="60" t="s">
        <v>392</v>
      </c>
      <c r="R58" s="97" t="s">
        <v>392</v>
      </c>
      <c r="S58" s="72">
        <v>2</v>
      </c>
    </row>
    <row r="59" spans="2:21" ht="58.5" customHeight="1" x14ac:dyDescent="0.2">
      <c r="B59" s="91">
        <v>312351</v>
      </c>
      <c r="C59" s="126" t="s">
        <v>372</v>
      </c>
      <c r="D59" s="60"/>
      <c r="E59" s="60"/>
      <c r="F59" s="60"/>
      <c r="G59" s="60"/>
      <c r="H59" s="92" t="s">
        <v>449</v>
      </c>
      <c r="I59" s="104" t="s">
        <v>439</v>
      </c>
      <c r="J59" s="46" t="s">
        <v>439</v>
      </c>
      <c r="K59" s="46" t="s">
        <v>439</v>
      </c>
      <c r="L59" s="126" t="s">
        <v>440</v>
      </c>
      <c r="M59" s="126" t="s">
        <v>441</v>
      </c>
      <c r="N59" s="72">
        <v>1</v>
      </c>
      <c r="O59" s="73">
        <f>SUM(D59:G59)</f>
        <v>0</v>
      </c>
      <c r="P59" s="98" t="s">
        <v>492</v>
      </c>
      <c r="Q59" s="60" t="s">
        <v>393</v>
      </c>
      <c r="R59" s="97" t="s">
        <v>393</v>
      </c>
      <c r="S59" s="72">
        <v>2</v>
      </c>
    </row>
    <row r="60" spans="2:21" ht="5.0999999999999996" customHeight="1" x14ac:dyDescent="0.2">
      <c r="B60" s="126"/>
      <c r="C60" s="126"/>
      <c r="D60" s="60"/>
      <c r="E60" s="60"/>
      <c r="F60" s="60"/>
      <c r="G60" s="60"/>
      <c r="H60" s="92"/>
      <c r="I60" s="104"/>
      <c r="J60" s="46"/>
      <c r="K60" s="46"/>
      <c r="L60" s="126"/>
      <c r="M60" s="126"/>
      <c r="N60" s="72"/>
      <c r="O60" s="73"/>
      <c r="P60" s="98"/>
      <c r="Q60" s="60"/>
      <c r="R60" s="97"/>
      <c r="S60" s="72"/>
    </row>
    <row r="61" spans="2:21" ht="28.5" customHeight="1" x14ac:dyDescent="0.2">
      <c r="B61" s="31">
        <v>312352</v>
      </c>
      <c r="C61" s="32" t="s">
        <v>373</v>
      </c>
      <c r="D61" s="60"/>
      <c r="E61" s="60"/>
      <c r="F61" s="60"/>
      <c r="G61" s="60"/>
      <c r="H61" s="92" t="s">
        <v>509</v>
      </c>
      <c r="I61" s="70" t="s">
        <v>439</v>
      </c>
      <c r="J61" s="88" t="s">
        <v>439</v>
      </c>
      <c r="K61" s="88" t="s">
        <v>439</v>
      </c>
      <c r="L61" s="70" t="s">
        <v>440</v>
      </c>
      <c r="M61" s="70" t="s">
        <v>441</v>
      </c>
      <c r="N61" s="72">
        <v>2</v>
      </c>
      <c r="O61" s="73">
        <f>SUM(D61:G61)</f>
        <v>0</v>
      </c>
      <c r="P61" s="96" t="s">
        <v>495</v>
      </c>
      <c r="Q61" s="60" t="s">
        <v>387</v>
      </c>
      <c r="R61" s="97" t="s">
        <v>387</v>
      </c>
      <c r="S61" s="72">
        <v>3</v>
      </c>
    </row>
    <row r="62" spans="2:21" ht="28.5" customHeight="1" x14ac:dyDescent="0.2">
      <c r="B62" s="31">
        <v>312352</v>
      </c>
      <c r="C62" s="32" t="s">
        <v>373</v>
      </c>
      <c r="D62" s="60"/>
      <c r="E62" s="60"/>
      <c r="F62" s="60"/>
      <c r="G62" s="60"/>
      <c r="H62" s="92" t="s">
        <v>511</v>
      </c>
      <c r="I62" s="70" t="s">
        <v>439</v>
      </c>
      <c r="J62" s="88" t="s">
        <v>439</v>
      </c>
      <c r="K62" s="88" t="s">
        <v>439</v>
      </c>
      <c r="L62" s="70" t="s">
        <v>440</v>
      </c>
      <c r="M62" s="70" t="s">
        <v>441</v>
      </c>
      <c r="N62" s="72">
        <v>1</v>
      </c>
      <c r="O62" s="73">
        <f>SUM(D62:G62)</f>
        <v>0</v>
      </c>
      <c r="P62" s="96" t="s">
        <v>510</v>
      </c>
      <c r="Q62" s="60" t="s">
        <v>392</v>
      </c>
      <c r="R62" s="97" t="s">
        <v>392</v>
      </c>
      <c r="S62" s="72">
        <v>4</v>
      </c>
    </row>
    <row r="63" spans="2:21" ht="28.5" customHeight="1" x14ac:dyDescent="0.2">
      <c r="B63" s="31">
        <v>312352</v>
      </c>
      <c r="C63" s="32" t="s">
        <v>373</v>
      </c>
      <c r="D63" s="60"/>
      <c r="E63" s="60"/>
      <c r="F63" s="60"/>
      <c r="G63" s="60"/>
      <c r="H63" s="92" t="s">
        <v>512</v>
      </c>
      <c r="I63" s="70" t="s">
        <v>439</v>
      </c>
      <c r="J63" s="88" t="s">
        <v>439</v>
      </c>
      <c r="K63" s="88" t="s">
        <v>439</v>
      </c>
      <c r="L63" s="70" t="s">
        <v>440</v>
      </c>
      <c r="M63" s="70" t="s">
        <v>441</v>
      </c>
      <c r="N63" s="72">
        <v>1</v>
      </c>
      <c r="O63" s="73">
        <f>SUM(D63:G63)</f>
        <v>0</v>
      </c>
      <c r="P63" s="96" t="s">
        <v>492</v>
      </c>
      <c r="Q63" s="60" t="s">
        <v>392</v>
      </c>
      <c r="R63" s="97" t="s">
        <v>392</v>
      </c>
      <c r="S63" s="72">
        <v>4</v>
      </c>
    </row>
    <row r="64" spans="2:21" ht="5.0999999999999996" customHeight="1" x14ac:dyDescent="0.2">
      <c r="B64" s="31"/>
      <c r="C64" s="32"/>
      <c r="D64" s="60"/>
      <c r="E64" s="60"/>
      <c r="F64" s="60"/>
      <c r="G64" s="60"/>
      <c r="H64" s="92"/>
      <c r="I64" s="70"/>
      <c r="J64" s="88"/>
      <c r="K64" s="88"/>
      <c r="L64" s="70"/>
      <c r="M64" s="70"/>
      <c r="N64" s="72"/>
      <c r="O64" s="73"/>
      <c r="P64" s="96"/>
      <c r="Q64" s="60"/>
      <c r="R64" s="97"/>
      <c r="S64" s="72"/>
    </row>
    <row r="65" spans="2:21" ht="38.25" x14ac:dyDescent="0.2">
      <c r="B65" s="31">
        <v>31236</v>
      </c>
      <c r="C65" s="32" t="s">
        <v>350</v>
      </c>
      <c r="D65" s="60"/>
      <c r="E65" s="60"/>
      <c r="F65" s="60"/>
      <c r="G65" s="60"/>
      <c r="H65" s="92" t="s">
        <v>513</v>
      </c>
      <c r="I65" s="100" t="s">
        <v>439</v>
      </c>
      <c r="J65" s="88" t="s">
        <v>439</v>
      </c>
      <c r="K65" s="88" t="s">
        <v>439</v>
      </c>
      <c r="L65" s="70" t="s">
        <v>440</v>
      </c>
      <c r="M65" s="70" t="s">
        <v>441</v>
      </c>
      <c r="N65" s="72">
        <v>2</v>
      </c>
      <c r="O65" s="73">
        <f>SUM(D65:G65)</f>
        <v>0</v>
      </c>
      <c r="P65" s="96" t="s">
        <v>514</v>
      </c>
      <c r="Q65" s="60" t="s">
        <v>388</v>
      </c>
      <c r="R65" s="97" t="s">
        <v>392</v>
      </c>
      <c r="S65" s="72">
        <v>2</v>
      </c>
    </row>
    <row r="66" spans="2:21" ht="38.25" x14ac:dyDescent="0.2">
      <c r="B66" s="31">
        <v>31236</v>
      </c>
      <c r="C66" s="32" t="s">
        <v>350</v>
      </c>
      <c r="D66" s="60"/>
      <c r="E66" s="60"/>
      <c r="F66" s="60"/>
      <c r="G66" s="60"/>
      <c r="H66" s="92" t="s">
        <v>515</v>
      </c>
      <c r="I66" s="100" t="s">
        <v>439</v>
      </c>
      <c r="J66" s="88" t="s">
        <v>439</v>
      </c>
      <c r="K66" s="88" t="s">
        <v>439</v>
      </c>
      <c r="L66" s="70" t="s">
        <v>440</v>
      </c>
      <c r="M66" s="70" t="s">
        <v>441</v>
      </c>
      <c r="N66" s="72">
        <v>2</v>
      </c>
      <c r="O66" s="73">
        <f>SUM(D66:G66)</f>
        <v>0</v>
      </c>
      <c r="P66" s="96" t="s">
        <v>455</v>
      </c>
      <c r="Q66" s="60" t="s">
        <v>388</v>
      </c>
      <c r="R66" s="97" t="s">
        <v>393</v>
      </c>
      <c r="S66" s="72">
        <v>3</v>
      </c>
    </row>
    <row r="67" spans="2:21" ht="5.0999999999999996" customHeight="1" x14ac:dyDescent="0.2">
      <c r="B67" s="31"/>
      <c r="C67" s="99"/>
      <c r="D67" s="60"/>
      <c r="E67" s="60"/>
      <c r="F67" s="60"/>
      <c r="G67" s="60"/>
      <c r="H67" s="92"/>
      <c r="I67" s="100"/>
      <c r="J67" s="88"/>
      <c r="K67" s="88"/>
      <c r="L67" s="70"/>
      <c r="M67" s="70"/>
      <c r="N67" s="72"/>
      <c r="O67" s="73"/>
      <c r="P67" s="96"/>
      <c r="Q67" s="60"/>
      <c r="R67" s="97"/>
      <c r="S67" s="72"/>
    </row>
    <row r="68" spans="2:21" ht="53.25" customHeight="1" x14ac:dyDescent="0.2">
      <c r="B68" s="94">
        <v>3313</v>
      </c>
      <c r="C68" s="95" t="s">
        <v>566</v>
      </c>
      <c r="D68" s="60"/>
      <c r="E68" s="60"/>
      <c r="F68" s="60"/>
      <c r="G68" s="60"/>
      <c r="H68" s="95" t="s">
        <v>451</v>
      </c>
      <c r="I68" s="70" t="s">
        <v>529</v>
      </c>
      <c r="J68" s="70" t="s">
        <v>453</v>
      </c>
      <c r="K68" s="88" t="s">
        <v>439</v>
      </c>
      <c r="L68" s="70" t="s">
        <v>440</v>
      </c>
      <c r="M68" s="70" t="s">
        <v>444</v>
      </c>
      <c r="N68" s="72">
        <v>1</v>
      </c>
      <c r="O68" s="73">
        <f>SUM(D68:G68)</f>
        <v>0</v>
      </c>
      <c r="P68" s="96" t="s">
        <v>448</v>
      </c>
      <c r="Q68" s="60" t="s">
        <v>388</v>
      </c>
      <c r="R68" s="97" t="s">
        <v>388</v>
      </c>
      <c r="S68" s="72">
        <v>1</v>
      </c>
      <c r="U68" s="77"/>
    </row>
    <row r="69" spans="2:21" ht="43.5" customHeight="1" x14ac:dyDescent="0.2">
      <c r="B69" s="94">
        <v>3313</v>
      </c>
      <c r="C69" s="95" t="s">
        <v>450</v>
      </c>
      <c r="D69" s="60"/>
      <c r="E69" s="60"/>
      <c r="F69" s="60"/>
      <c r="G69" s="60"/>
      <c r="H69" s="92" t="str">
        <f>H68</f>
        <v>Compra de material para el desarrollo proyecto medio ambiente y prevención de desastres</v>
      </c>
      <c r="I69" s="70" t="s">
        <v>452</v>
      </c>
      <c r="J69" s="70" t="s">
        <v>453</v>
      </c>
      <c r="K69" s="88" t="s">
        <v>439</v>
      </c>
      <c r="L69" s="70" t="s">
        <v>440</v>
      </c>
      <c r="M69" s="70" t="s">
        <v>444</v>
      </c>
      <c r="N69" s="72">
        <v>1</v>
      </c>
      <c r="O69" s="73">
        <f>SUM(D69:G69)</f>
        <v>0</v>
      </c>
      <c r="P69" s="96" t="s">
        <v>448</v>
      </c>
      <c r="Q69" s="60" t="s">
        <v>390</v>
      </c>
      <c r="R69" s="97" t="s">
        <v>390</v>
      </c>
      <c r="S69" s="72">
        <v>1</v>
      </c>
      <c r="U69" s="77"/>
    </row>
    <row r="70" spans="2:21" ht="5.0999999999999996" customHeight="1" x14ac:dyDescent="0.2">
      <c r="B70" s="94"/>
      <c r="C70" s="95"/>
      <c r="D70" s="60"/>
      <c r="E70" s="60"/>
      <c r="F70" s="60"/>
      <c r="G70" s="60"/>
      <c r="H70" s="92"/>
      <c r="I70" s="70"/>
      <c r="J70" s="70"/>
      <c r="K70" s="88"/>
      <c r="L70" s="70"/>
      <c r="M70" s="70"/>
      <c r="N70" s="72"/>
      <c r="O70" s="73"/>
      <c r="P70" s="96"/>
      <c r="Q70" s="60"/>
      <c r="R70" s="97"/>
      <c r="S70" s="72"/>
      <c r="U70" s="77"/>
    </row>
    <row r="71" spans="2:21" ht="68.25" customHeight="1" x14ac:dyDescent="0.2">
      <c r="B71" s="94">
        <v>3314</v>
      </c>
      <c r="C71" s="95" t="s">
        <v>379</v>
      </c>
      <c r="D71" s="60"/>
      <c r="E71" s="60"/>
      <c r="F71" s="60"/>
      <c r="G71" s="60"/>
      <c r="H71" s="92" t="s">
        <v>477</v>
      </c>
      <c r="I71" s="70" t="s">
        <v>528</v>
      </c>
      <c r="J71" s="70" t="s">
        <v>454</v>
      </c>
      <c r="K71" s="88" t="s">
        <v>516</v>
      </c>
      <c r="L71" s="70" t="s">
        <v>440</v>
      </c>
      <c r="M71" s="70" t="s">
        <v>441</v>
      </c>
      <c r="N71" s="72">
        <v>4</v>
      </c>
      <c r="O71" s="73">
        <f>SUM(D71:G71)</f>
        <v>0</v>
      </c>
      <c r="P71" s="96" t="s">
        <v>455</v>
      </c>
      <c r="Q71" s="60" t="s">
        <v>387</v>
      </c>
      <c r="R71" s="97" t="s">
        <v>387</v>
      </c>
      <c r="S71" s="72">
        <v>2</v>
      </c>
      <c r="U71" s="77"/>
    </row>
    <row r="72" spans="2:21" ht="5.0999999999999996" customHeight="1" x14ac:dyDescent="0.2">
      <c r="B72" s="94"/>
      <c r="C72" s="95"/>
      <c r="D72" s="60"/>
      <c r="E72" s="60"/>
      <c r="F72" s="60"/>
      <c r="G72" s="60"/>
      <c r="H72" s="92"/>
      <c r="I72" s="70"/>
      <c r="J72" s="70"/>
      <c r="K72" s="88"/>
      <c r="L72" s="70"/>
      <c r="M72" s="70"/>
      <c r="N72" s="72"/>
      <c r="O72" s="73"/>
      <c r="P72" s="96"/>
      <c r="Q72" s="60"/>
      <c r="R72" s="97"/>
      <c r="S72" s="72"/>
      <c r="U72" s="77"/>
    </row>
    <row r="73" spans="2:21" ht="71.25" customHeight="1" x14ac:dyDescent="0.2">
      <c r="B73" s="94">
        <v>3315</v>
      </c>
      <c r="C73" s="95" t="s">
        <v>526</v>
      </c>
      <c r="D73" s="60"/>
      <c r="E73" s="60"/>
      <c r="F73" s="60"/>
      <c r="G73" s="60"/>
      <c r="H73" s="92" t="s">
        <v>478</v>
      </c>
      <c r="I73" s="70" t="s">
        <v>527</v>
      </c>
      <c r="J73" s="70" t="s">
        <v>454</v>
      </c>
      <c r="K73" s="88" t="s">
        <v>517</v>
      </c>
      <c r="L73" s="70" t="s">
        <v>440</v>
      </c>
      <c r="M73" s="70" t="s">
        <v>441</v>
      </c>
      <c r="N73" s="72">
        <v>1</v>
      </c>
      <c r="O73" s="73">
        <f>SUM(D73:G73)</f>
        <v>0</v>
      </c>
      <c r="P73" s="96" t="s">
        <v>446</v>
      </c>
      <c r="Q73" s="60" t="s">
        <v>391</v>
      </c>
      <c r="R73" s="60" t="s">
        <v>391</v>
      </c>
      <c r="S73" s="72">
        <v>2</v>
      </c>
    </row>
    <row r="74" spans="2:21" ht="5.0999999999999996" customHeight="1" x14ac:dyDescent="0.2">
      <c r="B74" s="94"/>
      <c r="C74" s="95"/>
      <c r="D74" s="60"/>
      <c r="E74" s="60"/>
      <c r="F74" s="60"/>
      <c r="G74" s="60"/>
      <c r="H74" s="92"/>
      <c r="I74" s="70"/>
      <c r="J74" s="70"/>
      <c r="K74" s="88"/>
      <c r="L74" s="70"/>
      <c r="M74" s="70"/>
      <c r="N74" s="72"/>
      <c r="O74" s="73"/>
      <c r="P74" s="96"/>
      <c r="Q74" s="60"/>
      <c r="R74" s="97"/>
      <c r="S74" s="72"/>
    </row>
    <row r="75" spans="2:21" ht="42.75" customHeight="1" x14ac:dyDescent="0.2">
      <c r="B75" s="94">
        <v>3316</v>
      </c>
      <c r="C75" s="95" t="s">
        <v>380</v>
      </c>
      <c r="D75" s="60"/>
      <c r="E75" s="60"/>
      <c r="F75" s="60"/>
      <c r="G75" s="60"/>
      <c r="H75" s="92" t="s">
        <v>533</v>
      </c>
      <c r="I75" s="70" t="s">
        <v>456</v>
      </c>
      <c r="J75" s="70" t="s">
        <v>534</v>
      </c>
      <c r="K75" s="88" t="s">
        <v>524</v>
      </c>
      <c r="L75" s="70" t="s">
        <v>440</v>
      </c>
      <c r="M75" s="70" t="s">
        <v>444</v>
      </c>
      <c r="N75" s="72">
        <v>1</v>
      </c>
      <c r="O75" s="73">
        <f>SUM(D75:G75)</f>
        <v>0</v>
      </c>
      <c r="P75" s="96" t="s">
        <v>510</v>
      </c>
      <c r="Q75" s="60" t="s">
        <v>443</v>
      </c>
      <c r="R75" s="97" t="s">
        <v>443</v>
      </c>
      <c r="S75" s="72">
        <v>2</v>
      </c>
    </row>
    <row r="76" spans="2:21" ht="42.75" customHeight="1" x14ac:dyDescent="0.2">
      <c r="B76" s="94">
        <v>3316</v>
      </c>
      <c r="C76" s="95" t="s">
        <v>380</v>
      </c>
      <c r="D76" s="60"/>
      <c r="E76" s="60"/>
      <c r="F76" s="60"/>
      <c r="G76" s="60"/>
      <c r="H76" s="92" t="s">
        <v>535</v>
      </c>
      <c r="I76" s="70" t="s">
        <v>456</v>
      </c>
      <c r="J76" s="70" t="s">
        <v>412</v>
      </c>
      <c r="K76" s="88" t="s">
        <v>524</v>
      </c>
      <c r="L76" s="70" t="s">
        <v>440</v>
      </c>
      <c r="M76" s="70" t="s">
        <v>444</v>
      </c>
      <c r="N76" s="72">
        <v>1</v>
      </c>
      <c r="O76" s="73">
        <f t="shared" ref="O76:O81" si="2">SUM(D76:G76)</f>
        <v>0</v>
      </c>
      <c r="P76" s="96" t="s">
        <v>495</v>
      </c>
      <c r="Q76" s="60" t="s">
        <v>536</v>
      </c>
      <c r="R76" s="97" t="s">
        <v>385</v>
      </c>
      <c r="S76" s="72">
        <v>2</v>
      </c>
    </row>
    <row r="77" spans="2:21" ht="42" customHeight="1" x14ac:dyDescent="0.2">
      <c r="B77" s="94">
        <v>3316</v>
      </c>
      <c r="C77" s="95" t="s">
        <v>380</v>
      </c>
      <c r="D77" s="60"/>
      <c r="E77" s="60"/>
      <c r="F77" s="60"/>
      <c r="G77" s="60"/>
      <c r="H77" s="92" t="s">
        <v>537</v>
      </c>
      <c r="I77" s="70" t="s">
        <v>456</v>
      </c>
      <c r="J77" s="70" t="s">
        <v>412</v>
      </c>
      <c r="K77" s="88" t="s">
        <v>524</v>
      </c>
      <c r="L77" s="70" t="s">
        <v>440</v>
      </c>
      <c r="M77" s="70" t="s">
        <v>444</v>
      </c>
      <c r="N77" s="72">
        <v>1</v>
      </c>
      <c r="O77" s="73">
        <f t="shared" si="2"/>
        <v>0</v>
      </c>
      <c r="P77" s="96" t="s">
        <v>495</v>
      </c>
      <c r="Q77" s="60" t="s">
        <v>386</v>
      </c>
      <c r="R77" s="97" t="s">
        <v>386</v>
      </c>
      <c r="S77" s="72">
        <v>2</v>
      </c>
    </row>
    <row r="78" spans="2:21" ht="38.25" customHeight="1" x14ac:dyDescent="0.2">
      <c r="B78" s="94">
        <v>3316</v>
      </c>
      <c r="C78" s="95" t="s">
        <v>380</v>
      </c>
      <c r="D78" s="60"/>
      <c r="E78" s="60"/>
      <c r="F78" s="60"/>
      <c r="G78" s="60"/>
      <c r="H78" s="92" t="s">
        <v>538</v>
      </c>
      <c r="I78" s="70" t="s">
        <v>456</v>
      </c>
      <c r="J78" s="70" t="s">
        <v>412</v>
      </c>
      <c r="K78" s="88" t="s">
        <v>524</v>
      </c>
      <c r="L78" s="70" t="s">
        <v>440</v>
      </c>
      <c r="M78" s="70" t="s">
        <v>444</v>
      </c>
      <c r="N78" s="72">
        <v>2</v>
      </c>
      <c r="O78" s="73">
        <f t="shared" si="2"/>
        <v>0</v>
      </c>
      <c r="P78" s="96" t="s">
        <v>495</v>
      </c>
      <c r="Q78" s="60" t="s">
        <v>386</v>
      </c>
      <c r="R78" s="97" t="s">
        <v>386</v>
      </c>
      <c r="S78" s="72">
        <v>2</v>
      </c>
    </row>
    <row r="79" spans="2:21" ht="41.25" customHeight="1" x14ac:dyDescent="0.2">
      <c r="B79" s="94">
        <v>3316</v>
      </c>
      <c r="C79" s="95" t="s">
        <v>380</v>
      </c>
      <c r="D79" s="60"/>
      <c r="E79" s="60"/>
      <c r="F79" s="60"/>
      <c r="G79" s="60"/>
      <c r="H79" s="92" t="s">
        <v>539</v>
      </c>
      <c r="I79" s="70" t="s">
        <v>456</v>
      </c>
      <c r="J79" s="70" t="s">
        <v>412</v>
      </c>
      <c r="K79" s="88" t="s">
        <v>524</v>
      </c>
      <c r="L79" s="70" t="s">
        <v>440</v>
      </c>
      <c r="M79" s="70" t="s">
        <v>444</v>
      </c>
      <c r="N79" s="72">
        <v>1</v>
      </c>
      <c r="O79" s="73">
        <f t="shared" si="2"/>
        <v>0</v>
      </c>
      <c r="P79" s="96" t="s">
        <v>495</v>
      </c>
      <c r="Q79" s="60" t="s">
        <v>387</v>
      </c>
      <c r="R79" s="97" t="s">
        <v>387</v>
      </c>
      <c r="S79" s="72">
        <v>2</v>
      </c>
    </row>
    <row r="80" spans="2:21" ht="28.5" customHeight="1" x14ac:dyDescent="0.2">
      <c r="B80" s="94">
        <v>3316</v>
      </c>
      <c r="C80" s="95" t="s">
        <v>380</v>
      </c>
      <c r="D80" s="60"/>
      <c r="E80" s="60"/>
      <c r="F80" s="60"/>
      <c r="G80" s="60"/>
      <c r="H80" s="92" t="s">
        <v>540</v>
      </c>
      <c r="I80" s="70" t="s">
        <v>456</v>
      </c>
      <c r="J80" s="70" t="s">
        <v>412</v>
      </c>
      <c r="K80" s="88" t="s">
        <v>524</v>
      </c>
      <c r="L80" s="70" t="s">
        <v>440</v>
      </c>
      <c r="M80" s="70" t="s">
        <v>444</v>
      </c>
      <c r="N80" s="72">
        <v>1</v>
      </c>
      <c r="O80" s="73">
        <f t="shared" si="2"/>
        <v>0</v>
      </c>
      <c r="P80" s="96" t="s">
        <v>495</v>
      </c>
      <c r="Q80" s="97" t="s">
        <v>388</v>
      </c>
      <c r="R80" s="97" t="s">
        <v>388</v>
      </c>
      <c r="S80" s="72">
        <v>2</v>
      </c>
    </row>
    <row r="81" spans="2:19" ht="28.5" customHeight="1" x14ac:dyDescent="0.2">
      <c r="B81" s="94">
        <v>3316</v>
      </c>
      <c r="C81" s="95" t="s">
        <v>380</v>
      </c>
      <c r="D81" s="60"/>
      <c r="E81" s="60"/>
      <c r="F81" s="60"/>
      <c r="G81" s="60"/>
      <c r="H81" s="92" t="s">
        <v>541</v>
      </c>
      <c r="I81" s="70" t="s">
        <v>456</v>
      </c>
      <c r="J81" s="70" t="s">
        <v>412</v>
      </c>
      <c r="K81" s="88" t="s">
        <v>524</v>
      </c>
      <c r="L81" s="70" t="s">
        <v>440</v>
      </c>
      <c r="M81" s="70" t="s">
        <v>444</v>
      </c>
      <c r="N81" s="72">
        <v>1</v>
      </c>
      <c r="O81" s="73">
        <f t="shared" si="2"/>
        <v>0</v>
      </c>
      <c r="P81" s="96" t="s">
        <v>495</v>
      </c>
      <c r="Q81" s="60" t="s">
        <v>393</v>
      </c>
      <c r="R81" s="97" t="s">
        <v>393</v>
      </c>
      <c r="S81" s="72">
        <v>2</v>
      </c>
    </row>
    <row r="82" spans="2:19" ht="5.0999999999999996" customHeight="1" x14ac:dyDescent="0.2">
      <c r="B82" s="94"/>
      <c r="C82" s="95"/>
      <c r="D82" s="60"/>
      <c r="E82" s="60"/>
      <c r="F82" s="60"/>
      <c r="G82" s="60"/>
      <c r="H82" s="92"/>
      <c r="I82" s="70"/>
      <c r="J82" s="70"/>
      <c r="K82" s="88"/>
      <c r="L82" s="70"/>
      <c r="M82" s="70"/>
      <c r="N82" s="72"/>
      <c r="O82" s="73"/>
      <c r="P82" s="96"/>
      <c r="Q82" s="60"/>
      <c r="R82" s="97"/>
      <c r="S82" s="72"/>
    </row>
    <row r="83" spans="2:19" ht="79.5" customHeight="1" x14ac:dyDescent="0.2">
      <c r="B83" s="94">
        <v>3317</v>
      </c>
      <c r="C83" s="95" t="s">
        <v>519</v>
      </c>
      <c r="D83" s="60"/>
      <c r="E83" s="60"/>
      <c r="F83" s="60"/>
      <c r="G83" s="60"/>
      <c r="H83" s="92" t="s">
        <v>523</v>
      </c>
      <c r="I83" s="70" t="s">
        <v>518</v>
      </c>
      <c r="J83" s="70" t="s">
        <v>522</v>
      </c>
      <c r="K83" s="88" t="s">
        <v>525</v>
      </c>
      <c r="L83" s="70" t="s">
        <v>440</v>
      </c>
      <c r="M83" s="70" t="s">
        <v>441</v>
      </c>
      <c r="N83" s="72">
        <v>2</v>
      </c>
      <c r="O83" s="73">
        <f>SUM(D83:G83)</f>
        <v>0</v>
      </c>
      <c r="P83" s="96" t="s">
        <v>448</v>
      </c>
      <c r="Q83" s="60" t="s">
        <v>386</v>
      </c>
      <c r="R83" s="60" t="s">
        <v>386</v>
      </c>
      <c r="S83" s="72">
        <v>1</v>
      </c>
    </row>
    <row r="84" spans="2:19" ht="5.0999999999999996" customHeight="1" x14ac:dyDescent="0.2">
      <c r="B84" s="94"/>
      <c r="C84" s="95"/>
      <c r="D84" s="60"/>
      <c r="E84" s="60"/>
      <c r="F84" s="60"/>
      <c r="G84" s="60"/>
      <c r="H84" s="92"/>
      <c r="I84" s="70"/>
      <c r="J84" s="70"/>
      <c r="K84" s="88"/>
      <c r="L84" s="70"/>
      <c r="M84" s="70"/>
      <c r="N84" s="72"/>
      <c r="O84" s="73"/>
      <c r="P84" s="96"/>
      <c r="Q84" s="60"/>
      <c r="R84" s="97"/>
      <c r="S84" s="72"/>
    </row>
    <row r="85" spans="2:19" ht="56.25" customHeight="1" x14ac:dyDescent="0.2">
      <c r="B85" s="33">
        <v>33118</v>
      </c>
      <c r="C85" s="91" t="s">
        <v>520</v>
      </c>
      <c r="D85" s="60"/>
      <c r="E85" s="60"/>
      <c r="F85" s="60"/>
      <c r="G85" s="60"/>
      <c r="H85" s="92" t="s">
        <v>532</v>
      </c>
      <c r="I85" s="70" t="s">
        <v>521</v>
      </c>
      <c r="J85" s="70" t="s">
        <v>531</v>
      </c>
      <c r="K85" s="88"/>
      <c r="L85" s="70" t="s">
        <v>440</v>
      </c>
      <c r="M85" s="70" t="s">
        <v>530</v>
      </c>
      <c r="N85" s="72">
        <v>1</v>
      </c>
      <c r="O85" s="73">
        <f>SUM(D85:G85)</f>
        <v>0</v>
      </c>
      <c r="P85" s="96" t="s">
        <v>495</v>
      </c>
      <c r="Q85" s="60" t="s">
        <v>385</v>
      </c>
      <c r="R85" s="97" t="str">
        <f>Q85</f>
        <v>Febrero</v>
      </c>
      <c r="S85" s="72">
        <v>1</v>
      </c>
    </row>
    <row r="86" spans="2:19" s="24" customFormat="1" ht="5.0999999999999996" customHeight="1" x14ac:dyDescent="0.2">
      <c r="B86" s="31"/>
      <c r="C86" s="33"/>
      <c r="D86" s="25"/>
      <c r="E86" s="25"/>
      <c r="F86" s="25"/>
      <c r="G86" s="25"/>
      <c r="H86" s="30"/>
      <c r="I86" s="27"/>
      <c r="J86" s="27"/>
      <c r="K86" s="26"/>
      <c r="L86" s="27"/>
      <c r="M86" s="27"/>
      <c r="N86" s="51"/>
      <c r="O86" s="23"/>
      <c r="P86" s="28"/>
      <c r="Q86" s="25"/>
      <c r="R86" s="29"/>
      <c r="S86" s="51"/>
    </row>
    <row r="87" spans="2:19" s="39" customFormat="1" ht="15.75" x14ac:dyDescent="0.25">
      <c r="B87" s="49"/>
      <c r="C87" s="50" t="s">
        <v>457</v>
      </c>
      <c r="D87" s="61">
        <f>SUM(D11:D86)</f>
        <v>0</v>
      </c>
      <c r="E87" s="61">
        <f>SUM(E11:E86)</f>
        <v>0</v>
      </c>
      <c r="F87" s="62">
        <f>SUM(F11:F86)</f>
        <v>0</v>
      </c>
      <c r="G87" s="61">
        <f>SUM(G11:G86)</f>
        <v>0</v>
      </c>
      <c r="H87" s="34"/>
      <c r="I87" s="101"/>
      <c r="J87" s="35"/>
      <c r="K87" s="35"/>
      <c r="L87" s="36"/>
      <c r="M87" s="37"/>
      <c r="N87" s="36"/>
      <c r="O87" s="63">
        <f>SUM(O11:O86)</f>
        <v>0</v>
      </c>
      <c r="P87" s="38"/>
      <c r="Q87" s="36"/>
      <c r="R87" s="36"/>
      <c r="S87" s="36"/>
    </row>
    <row r="88" spans="2:19" s="19" customFormat="1" x14ac:dyDescent="0.2">
      <c r="I88" s="103"/>
      <c r="O88" s="43"/>
      <c r="S88" s="44"/>
    </row>
    <row r="89" spans="2:19" s="19" customFormat="1" ht="38.25" customHeight="1" x14ac:dyDescent="0.2">
      <c r="C89" s="321" t="s">
        <v>461</v>
      </c>
      <c r="D89" s="321"/>
      <c r="E89" s="321"/>
      <c r="F89" s="321"/>
      <c r="I89" s="327" t="s">
        <v>466</v>
      </c>
      <c r="J89" s="327"/>
      <c r="K89" s="327"/>
      <c r="L89" s="327"/>
      <c r="M89" s="48"/>
      <c r="O89" s="43"/>
      <c r="S89" s="44"/>
    </row>
    <row r="90" spans="2:19" s="19" customFormat="1" ht="15.75" customHeight="1" x14ac:dyDescent="0.2">
      <c r="C90" s="54" t="s">
        <v>421</v>
      </c>
      <c r="D90" s="54" t="s">
        <v>462</v>
      </c>
      <c r="E90" s="54" t="s">
        <v>463</v>
      </c>
      <c r="F90" s="55" t="s">
        <v>475</v>
      </c>
      <c r="G90"/>
      <c r="I90" s="56" t="s">
        <v>421</v>
      </c>
      <c r="J90" s="54" t="s">
        <v>462</v>
      </c>
      <c r="K90" s="54" t="s">
        <v>474</v>
      </c>
      <c r="L90" s="55" t="s">
        <v>475</v>
      </c>
      <c r="M90" s="48"/>
      <c r="N90" s="326" t="s">
        <v>26</v>
      </c>
      <c r="O90" s="326"/>
      <c r="P90" s="322" t="s">
        <v>382</v>
      </c>
      <c r="Q90" s="322"/>
      <c r="S90" s="44"/>
    </row>
    <row r="91" spans="2:19" s="19" customFormat="1" ht="39.75" customHeight="1" x14ac:dyDescent="0.2">
      <c r="C91" s="46" t="s">
        <v>370</v>
      </c>
      <c r="D91" s="45">
        <v>0</v>
      </c>
      <c r="E91" s="32" t="s">
        <v>464</v>
      </c>
      <c r="F91" s="46" t="s">
        <v>465</v>
      </c>
      <c r="G91"/>
      <c r="I91" s="104" t="s">
        <v>376</v>
      </c>
      <c r="J91" s="45">
        <v>0</v>
      </c>
      <c r="K91" s="32" t="s">
        <v>467</v>
      </c>
      <c r="L91" s="32" t="s">
        <v>468</v>
      </c>
      <c r="M91" s="48"/>
      <c r="N91" s="325" t="s">
        <v>458</v>
      </c>
      <c r="O91" s="325"/>
      <c r="P91" s="323">
        <f>O87</f>
        <v>0</v>
      </c>
      <c r="Q91" s="323"/>
      <c r="S91" s="44"/>
    </row>
    <row r="92" spans="2:19" s="19" customFormat="1" ht="42" customHeight="1" x14ac:dyDescent="0.2">
      <c r="C92" s="46" t="s">
        <v>473</v>
      </c>
      <c r="D92" s="45">
        <v>0</v>
      </c>
      <c r="E92" s="32" t="s">
        <v>464</v>
      </c>
      <c r="F92" s="46" t="s">
        <v>465</v>
      </c>
      <c r="G92"/>
      <c r="I92" s="104" t="s">
        <v>377</v>
      </c>
      <c r="J92" s="45">
        <v>0</v>
      </c>
      <c r="K92" s="32" t="s">
        <v>467</v>
      </c>
      <c r="L92" s="32" t="s">
        <v>468</v>
      </c>
      <c r="M92" s="335"/>
      <c r="N92" s="325" t="s">
        <v>459</v>
      </c>
      <c r="O92" s="325"/>
      <c r="P92" s="323">
        <f>D95</f>
        <v>0</v>
      </c>
      <c r="Q92" s="323"/>
      <c r="S92" s="44"/>
    </row>
    <row r="93" spans="2:19" s="19" customFormat="1" ht="30" customHeight="1" x14ac:dyDescent="0.2">
      <c r="C93" s="46" t="s">
        <v>215</v>
      </c>
      <c r="D93" s="45">
        <v>0</v>
      </c>
      <c r="E93" s="32" t="s">
        <v>464</v>
      </c>
      <c r="F93" s="46" t="s">
        <v>465</v>
      </c>
      <c r="G93"/>
      <c r="I93" s="104" t="s">
        <v>378</v>
      </c>
      <c r="J93" s="45">
        <v>0</v>
      </c>
      <c r="K93" s="32" t="s">
        <v>467</v>
      </c>
      <c r="L93" s="32" t="s">
        <v>468</v>
      </c>
      <c r="M93" s="335"/>
      <c r="N93" s="324" t="s">
        <v>460</v>
      </c>
      <c r="O93" s="324"/>
      <c r="P93" s="323">
        <f>J95</f>
        <v>0</v>
      </c>
      <c r="Q93" s="323"/>
      <c r="S93" s="44"/>
    </row>
    <row r="94" spans="2:19" s="19" customFormat="1" ht="30" customHeight="1" x14ac:dyDescent="0.2">
      <c r="C94" s="46" t="s">
        <v>1</v>
      </c>
      <c r="D94" s="45">
        <v>0</v>
      </c>
      <c r="E94" s="32" t="s">
        <v>464</v>
      </c>
      <c r="F94" s="46" t="s">
        <v>465</v>
      </c>
      <c r="G94"/>
      <c r="I94" s="104" t="s">
        <v>469</v>
      </c>
      <c r="J94" s="45">
        <v>0</v>
      </c>
      <c r="K94" s="32" t="s">
        <v>470</v>
      </c>
      <c r="L94" s="32" t="s">
        <v>471</v>
      </c>
      <c r="M94" s="335"/>
      <c r="N94" s="337" t="s">
        <v>472</v>
      </c>
      <c r="O94" s="337"/>
      <c r="P94" s="336">
        <f>SUM(P91:Q93)</f>
        <v>0</v>
      </c>
      <c r="Q94" s="336"/>
      <c r="S94" s="44"/>
    </row>
    <row r="95" spans="2:19" s="19" customFormat="1" ht="21" customHeight="1" x14ac:dyDescent="0.2">
      <c r="C95" s="136" t="s">
        <v>382</v>
      </c>
      <c r="D95" s="135">
        <f>SUM(D91:D94)</f>
        <v>0</v>
      </c>
      <c r="E95" s="4"/>
      <c r="F95" s="46"/>
      <c r="G95"/>
      <c r="I95" s="134" t="s">
        <v>382</v>
      </c>
      <c r="J95" s="135">
        <f>SUM(J91:J94)</f>
        <v>0</v>
      </c>
      <c r="K95" s="46"/>
      <c r="L95" s="46"/>
      <c r="O95" s="43"/>
      <c r="S95" s="44"/>
    </row>
    <row r="96" spans="2:19" s="19" customFormat="1" ht="26.25" customHeight="1" x14ac:dyDescent="0.2">
      <c r="I96" s="103"/>
      <c r="N96" s="106"/>
      <c r="O96" s="107" t="e">
        <f>#REF!</f>
        <v>#REF!</v>
      </c>
      <c r="S96" s="44"/>
    </row>
    <row r="97" spans="2:19" s="19" customFormat="1" x14ac:dyDescent="0.2">
      <c r="I97" s="103"/>
      <c r="N97" s="106"/>
      <c r="O97" s="107"/>
      <c r="S97" s="44"/>
    </row>
    <row r="98" spans="2:19" s="19" customFormat="1" ht="24.95" customHeight="1" x14ac:dyDescent="0.2">
      <c r="C98" s="313" t="e">
        <f>#REF!</f>
        <v>#REF!</v>
      </c>
      <c r="D98" s="313"/>
      <c r="E98" s="313"/>
      <c r="F98" s="313"/>
      <c r="G98"/>
      <c r="H98" s="313" t="e">
        <f>#REF!</f>
        <v>#REF!</v>
      </c>
      <c r="I98" s="313"/>
      <c r="J98" s="313"/>
      <c r="K98" s="313"/>
      <c r="M98" s="313" t="e">
        <f>#REF!</f>
        <v>#REF!</v>
      </c>
      <c r="N98" s="313"/>
      <c r="O98" s="313"/>
      <c r="P98" s="313"/>
      <c r="S98" s="44"/>
    </row>
    <row r="99" spans="2:19" s="19" customFormat="1" x14ac:dyDescent="0.2">
      <c r="C99" s="312" t="s">
        <v>321</v>
      </c>
      <c r="D99" s="312"/>
      <c r="E99" s="312"/>
      <c r="F99" s="312"/>
      <c r="G99"/>
      <c r="H99" s="312" t="s">
        <v>563</v>
      </c>
      <c r="I99" s="312"/>
      <c r="J99" s="312"/>
      <c r="K99" s="312"/>
      <c r="M99" s="312" t="s">
        <v>562</v>
      </c>
      <c r="N99" s="312"/>
      <c r="O99" s="312"/>
      <c r="P99" s="312"/>
      <c r="S99" s="44"/>
    </row>
    <row r="100" spans="2:19" s="19" customFormat="1" x14ac:dyDescent="0.2">
      <c r="C100" s="11"/>
      <c r="D100" s="11"/>
      <c r="E100" s="11"/>
      <c r="F100"/>
      <c r="G100"/>
      <c r="H100"/>
      <c r="I100"/>
      <c r="J100"/>
      <c r="K100"/>
      <c r="O100" s="43"/>
      <c r="S100" s="44"/>
    </row>
    <row r="101" spans="2:19" s="19" customFormat="1" x14ac:dyDescent="0.2">
      <c r="C101" s="11"/>
      <c r="D101" s="11"/>
      <c r="E101" s="11"/>
      <c r="F101"/>
      <c r="G101"/>
      <c r="H101"/>
      <c r="I101"/>
      <c r="J101"/>
      <c r="K101"/>
      <c r="O101" s="43"/>
      <c r="S101" s="44"/>
    </row>
    <row r="102" spans="2:19" s="19" customFormat="1" x14ac:dyDescent="0.2">
      <c r="C102" s="313" t="e">
        <f>#REF!</f>
        <v>#REF!</v>
      </c>
      <c r="D102" s="313"/>
      <c r="E102" s="313"/>
      <c r="F102" s="313"/>
      <c r="G102"/>
      <c r="H102" s="313" t="e">
        <f>#REF!</f>
        <v>#REF!</v>
      </c>
      <c r="I102" s="313"/>
      <c r="J102" s="313"/>
      <c r="K102" s="313"/>
      <c r="M102" s="313" t="e">
        <f>#REF!</f>
        <v>#REF!</v>
      </c>
      <c r="N102" s="313"/>
      <c r="O102" s="313"/>
      <c r="P102" s="313"/>
      <c r="S102" s="44"/>
    </row>
    <row r="103" spans="2:19" s="19" customFormat="1" x14ac:dyDescent="0.2">
      <c r="C103" s="312" t="s">
        <v>551</v>
      </c>
      <c r="D103" s="312"/>
      <c r="E103" s="312"/>
      <c r="F103" s="312"/>
      <c r="G103"/>
      <c r="H103" s="312" t="s">
        <v>552</v>
      </c>
      <c r="I103" s="312"/>
      <c r="J103" s="312"/>
      <c r="K103" s="312"/>
      <c r="M103" s="312" t="s">
        <v>557</v>
      </c>
      <c r="N103" s="312"/>
      <c r="O103" s="312"/>
      <c r="P103" s="312"/>
      <c r="S103" s="44"/>
    </row>
    <row r="104" spans="2:19" s="19" customFormat="1" x14ac:dyDescent="0.2">
      <c r="B104" s="47"/>
      <c r="C104" s="11"/>
      <c r="D104" s="11"/>
      <c r="E104" s="11"/>
      <c r="F104"/>
      <c r="G104"/>
      <c r="H104"/>
      <c r="I104"/>
      <c r="J104"/>
      <c r="K104"/>
      <c r="O104" s="43"/>
      <c r="S104" s="44"/>
    </row>
    <row r="105" spans="2:19" s="19" customFormat="1" x14ac:dyDescent="0.2">
      <c r="C105"/>
      <c r="D105"/>
      <c r="E105"/>
      <c r="F105"/>
      <c r="G105"/>
      <c r="H105"/>
      <c r="I105"/>
      <c r="J105"/>
      <c r="K105"/>
      <c r="O105" s="43"/>
      <c r="S105" s="44"/>
    </row>
    <row r="106" spans="2:19" s="19" customFormat="1" x14ac:dyDescent="0.2">
      <c r="C106" s="313" t="e">
        <f>#REF!</f>
        <v>#REF!</v>
      </c>
      <c r="D106" s="313"/>
      <c r="E106" s="313"/>
      <c r="F106" s="313"/>
      <c r="G106"/>
      <c r="H106" s="313" t="e">
        <f>#REF!</f>
        <v>#REF!</v>
      </c>
      <c r="I106" s="313"/>
      <c r="J106" s="313"/>
      <c r="K106" s="313"/>
      <c r="O106" s="43"/>
      <c r="S106" s="44"/>
    </row>
    <row r="107" spans="2:19" s="19" customFormat="1" ht="18" customHeight="1" x14ac:dyDescent="0.2">
      <c r="C107" s="312" t="s">
        <v>555</v>
      </c>
      <c r="D107" s="312"/>
      <c r="E107" s="312"/>
      <c r="F107" s="312"/>
      <c r="G107"/>
      <c r="H107" s="312" t="s">
        <v>556</v>
      </c>
      <c r="I107" s="312"/>
      <c r="J107" s="312"/>
      <c r="K107" s="312"/>
      <c r="O107" s="43"/>
      <c r="S107" s="44"/>
    </row>
    <row r="108" spans="2:19" s="19" customFormat="1" x14ac:dyDescent="0.2">
      <c r="C108"/>
      <c r="D108"/>
      <c r="E108"/>
      <c r="F108"/>
      <c r="G108"/>
      <c r="H108"/>
      <c r="I108"/>
      <c r="J108"/>
      <c r="K108"/>
      <c r="O108" s="43"/>
      <c r="S108" s="44"/>
    </row>
    <row r="109" spans="2:19" s="19" customFormat="1" x14ac:dyDescent="0.2">
      <c r="I109" s="103"/>
      <c r="O109" s="43"/>
      <c r="S109" s="44"/>
    </row>
    <row r="110" spans="2:19" s="19" customFormat="1" x14ac:dyDescent="0.2">
      <c r="I110" s="103"/>
      <c r="O110" s="43"/>
      <c r="S110" s="44"/>
    </row>
    <row r="111" spans="2:19" x14ac:dyDescent="0.2">
      <c r="O111" s="41"/>
      <c r="S111" s="42"/>
    </row>
    <row r="112" spans="2:19" x14ac:dyDescent="0.2">
      <c r="O112" s="41"/>
      <c r="S112" s="42"/>
    </row>
    <row r="113" spans="15:19" x14ac:dyDescent="0.2">
      <c r="O113" s="41"/>
      <c r="S113" s="42"/>
    </row>
    <row r="114" spans="15:19" x14ac:dyDescent="0.2">
      <c r="O114" s="41"/>
      <c r="S114" s="42"/>
    </row>
    <row r="115" spans="15:19" x14ac:dyDescent="0.2">
      <c r="O115" s="41"/>
      <c r="S115" s="42"/>
    </row>
    <row r="116" spans="15:19" x14ac:dyDescent="0.2">
      <c r="O116" s="41"/>
      <c r="S116" s="42"/>
    </row>
    <row r="117" spans="15:19" x14ac:dyDescent="0.2">
      <c r="O117" s="41"/>
      <c r="S117" s="42"/>
    </row>
    <row r="118" spans="15:19" x14ac:dyDescent="0.2">
      <c r="O118" s="41"/>
      <c r="S118" s="42"/>
    </row>
    <row r="119" spans="15:19" x14ac:dyDescent="0.2">
      <c r="O119" s="41"/>
      <c r="S119" s="42"/>
    </row>
    <row r="120" spans="15:19" x14ac:dyDescent="0.2">
      <c r="O120" s="41"/>
      <c r="S120" s="42"/>
    </row>
    <row r="121" spans="15:19" x14ac:dyDescent="0.2">
      <c r="O121" s="41"/>
      <c r="S121" s="42"/>
    </row>
    <row r="122" spans="15:19" x14ac:dyDescent="0.2">
      <c r="O122" s="41"/>
      <c r="S122" s="42"/>
    </row>
    <row r="123" spans="15:19" x14ac:dyDescent="0.2">
      <c r="O123" s="41"/>
      <c r="S123" s="42"/>
    </row>
    <row r="124" spans="15:19" x14ac:dyDescent="0.2">
      <c r="O124" s="41"/>
      <c r="S124" s="42"/>
    </row>
    <row r="125" spans="15:19" x14ac:dyDescent="0.2">
      <c r="O125" s="41"/>
      <c r="S125" s="42"/>
    </row>
    <row r="126" spans="15:19" x14ac:dyDescent="0.2">
      <c r="O126" s="41"/>
      <c r="S126" s="42"/>
    </row>
    <row r="127" spans="15:19" x14ac:dyDescent="0.2">
      <c r="O127" s="41"/>
      <c r="S127" s="42"/>
    </row>
    <row r="128" spans="15:19" x14ac:dyDescent="0.2">
      <c r="O128" s="41"/>
      <c r="S128" s="42"/>
    </row>
    <row r="129" spans="15:19" x14ac:dyDescent="0.2">
      <c r="O129" s="41"/>
      <c r="S129" s="42"/>
    </row>
    <row r="130" spans="15:19" x14ac:dyDescent="0.2">
      <c r="O130" s="41"/>
      <c r="S130" s="42"/>
    </row>
    <row r="131" spans="15:19" x14ac:dyDescent="0.2">
      <c r="O131" s="41"/>
      <c r="S131" s="42"/>
    </row>
    <row r="132" spans="15:19" x14ac:dyDescent="0.2">
      <c r="O132" s="41"/>
      <c r="S132" s="42"/>
    </row>
    <row r="133" spans="15:19" x14ac:dyDescent="0.2">
      <c r="O133" s="41"/>
      <c r="S133" s="42"/>
    </row>
    <row r="134" spans="15:19" x14ac:dyDescent="0.2">
      <c r="O134" s="41"/>
      <c r="S134" s="42"/>
    </row>
    <row r="135" spans="15:19" x14ac:dyDescent="0.2">
      <c r="O135" s="41"/>
      <c r="S135" s="42"/>
    </row>
    <row r="136" spans="15:19" x14ac:dyDescent="0.2">
      <c r="O136" s="41"/>
      <c r="S136" s="42"/>
    </row>
    <row r="137" spans="15:19" x14ac:dyDescent="0.2">
      <c r="O137" s="41"/>
      <c r="S137" s="42"/>
    </row>
    <row r="138" spans="15:19" x14ac:dyDescent="0.2">
      <c r="O138" s="41"/>
      <c r="S138" s="42"/>
    </row>
    <row r="139" spans="15:19" x14ac:dyDescent="0.2">
      <c r="O139" s="41"/>
      <c r="S139" s="42"/>
    </row>
    <row r="140" spans="15:19" x14ac:dyDescent="0.2">
      <c r="O140" s="41"/>
      <c r="S140" s="42"/>
    </row>
    <row r="141" spans="15:19" x14ac:dyDescent="0.2">
      <c r="O141" s="41"/>
      <c r="S141" s="42"/>
    </row>
    <row r="142" spans="15:19" x14ac:dyDescent="0.2">
      <c r="O142" s="41"/>
      <c r="S142" s="42"/>
    </row>
    <row r="143" spans="15:19" x14ac:dyDescent="0.2">
      <c r="O143" s="41"/>
      <c r="S143" s="42"/>
    </row>
    <row r="144" spans="15:19" x14ac:dyDescent="0.2">
      <c r="O144" s="41"/>
      <c r="S144" s="42"/>
    </row>
    <row r="145" spans="15:15" x14ac:dyDescent="0.2">
      <c r="O145" s="41"/>
    </row>
    <row r="146" spans="15:15" x14ac:dyDescent="0.2">
      <c r="O146" s="41"/>
    </row>
    <row r="147" spans="15:15" x14ac:dyDescent="0.2">
      <c r="O147" s="41"/>
    </row>
    <row r="148" spans="15:15" x14ac:dyDescent="0.2">
      <c r="O148" s="41"/>
    </row>
    <row r="149" spans="15:15" x14ac:dyDescent="0.2">
      <c r="O149" s="41"/>
    </row>
    <row r="150" spans="15:15" x14ac:dyDescent="0.2">
      <c r="O150" s="41"/>
    </row>
    <row r="151" spans="15:15" x14ac:dyDescent="0.2">
      <c r="O151" s="41"/>
    </row>
    <row r="152" spans="15:15" x14ac:dyDescent="0.2">
      <c r="O152" s="41"/>
    </row>
    <row r="153" spans="15:15" x14ac:dyDescent="0.2">
      <c r="O153" s="41"/>
    </row>
    <row r="154" spans="15:15" x14ac:dyDescent="0.2">
      <c r="O154" s="41"/>
    </row>
  </sheetData>
  <mergeCells count="54">
    <mergeCell ref="D8:G8"/>
    <mergeCell ref="H8:H10"/>
    <mergeCell ref="I8:I10"/>
    <mergeCell ref="M8:M10"/>
    <mergeCell ref="N8:N10"/>
    <mergeCell ref="G9:G10"/>
    <mergeCell ref="B5:I5"/>
    <mergeCell ref="E9:F9"/>
    <mergeCell ref="C7:R7"/>
    <mergeCell ref="B1:S1"/>
    <mergeCell ref="B2:S2"/>
    <mergeCell ref="B3:S3"/>
    <mergeCell ref="B4:S4"/>
    <mergeCell ref="D9:D10"/>
    <mergeCell ref="J5:P5"/>
    <mergeCell ref="Q5:S5"/>
    <mergeCell ref="S8:S10"/>
    <mergeCell ref="J8:J10"/>
    <mergeCell ref="O8:O10"/>
    <mergeCell ref="L8:L10"/>
    <mergeCell ref="P8:P10"/>
    <mergeCell ref="C8:C10"/>
    <mergeCell ref="M103:P103"/>
    <mergeCell ref="M92:M94"/>
    <mergeCell ref="P94:Q94"/>
    <mergeCell ref="N94:O94"/>
    <mergeCell ref="M98:P98"/>
    <mergeCell ref="Q8:Q10"/>
    <mergeCell ref="R8:R10"/>
    <mergeCell ref="K8:K10"/>
    <mergeCell ref="M99:P99"/>
    <mergeCell ref="M102:P102"/>
    <mergeCell ref="C98:F98"/>
    <mergeCell ref="C107:F107"/>
    <mergeCell ref="H107:K107"/>
    <mergeCell ref="C99:F99"/>
    <mergeCell ref="H99:K99"/>
    <mergeCell ref="C102:F102"/>
    <mergeCell ref="C106:F106"/>
    <mergeCell ref="H106:K106"/>
    <mergeCell ref="H102:K102"/>
    <mergeCell ref="C103:F103"/>
    <mergeCell ref="H103:K103"/>
    <mergeCell ref="H98:K98"/>
    <mergeCell ref="C89:F89"/>
    <mergeCell ref="P90:Q90"/>
    <mergeCell ref="P91:Q91"/>
    <mergeCell ref="P92:Q92"/>
    <mergeCell ref="P93:Q93"/>
    <mergeCell ref="N93:O93"/>
    <mergeCell ref="N92:O92"/>
    <mergeCell ref="N91:O91"/>
    <mergeCell ref="N90:O90"/>
    <mergeCell ref="I89:L89"/>
  </mergeCells>
  <printOptions horizontalCentered="1"/>
  <pageMargins left="0.19685039370078741" right="0.19685039370078741" top="0.23622047244094491" bottom="0.55118110236220474" header="0.15748031496062992" footer="0.39370078740157483"/>
  <pageSetup paperSize="140" scale="55" orientation="landscape" verticalDpi="200" r:id="rId1"/>
  <headerFooter>
    <oddFooter>&amp;CPag.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Números</vt:lpstr>
      <vt:lpstr>Parametros</vt:lpstr>
      <vt:lpstr>Plan anual de adquisiones</vt:lpstr>
      <vt:lpstr>Plan General de Compras</vt:lpstr>
      <vt:lpstr>Plan Compras</vt:lpstr>
      <vt:lpstr>Plan Mtto</vt:lpstr>
      <vt:lpstr>Plan Contratacion</vt:lpstr>
      <vt:lpstr>Anexo Plan Contratacion</vt:lpstr>
      <vt:lpstr>'Anexo Plan Contratacion'!Área_de_impresión</vt:lpstr>
      <vt:lpstr>'Plan Compras'!Área_de_impresión</vt:lpstr>
      <vt:lpstr>'Plan Contratacion'!Área_de_impresión</vt:lpstr>
      <vt:lpstr>'Plan General de Compras'!Área_de_impresión</vt:lpstr>
      <vt:lpstr>'Plan Mtto'!Área_de_impresión</vt:lpstr>
      <vt:lpstr>'Anexo Plan Contratacion'!Títulos_a_imprimir</vt:lpstr>
      <vt:lpstr>'Plan Compras'!Títulos_a_imprimir</vt:lpstr>
    </vt:vector>
  </TitlesOfParts>
  <Compa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Subdirección de Financiamiento</dc:creator>
  <cp:keywords>2200</cp:keywords>
  <cp:lastModifiedBy>Usuario</cp:lastModifiedBy>
  <cp:lastPrinted>2023-02-06T15:57:49Z</cp:lastPrinted>
  <dcterms:created xsi:type="dcterms:W3CDTF">2001-05-09T19:54:20Z</dcterms:created>
  <dcterms:modified xsi:type="dcterms:W3CDTF">2023-08-14T13:05:20Z</dcterms:modified>
</cp:coreProperties>
</file>